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0160" windowHeight="7710"/>
  </bookViews>
  <sheets>
    <sheet name="budynki" sheetId="7" r:id="rId1"/>
    <sheet name="pojazdy" sheetId="1" r:id="rId2"/>
    <sheet name="oświetlenie" sheetId="2" r:id="rId3"/>
    <sheet name="wod-kan" sheetId="6" r:id="rId4"/>
    <sheet name="odpady" sheetId="8" r:id="rId5"/>
  </sheets>
  <externalReferences>
    <externalReference r:id="rId6"/>
  </externalReferences>
  <definedNames>
    <definedName name="EURO">[1]DEF!$B$2:$B$10</definedName>
    <definedName name="JEDN">[1]DEF!$C$2:$C$10</definedName>
    <definedName name="KAT_POJ">[1]DEF!$A$2:$A$10</definedName>
    <definedName name="KLAS_BUD">[1]DEF!$E$2:$E$21</definedName>
    <definedName name="OSW_TECH">[1]DEF!$J$2:$J$9</definedName>
    <definedName name="OSW_TYP">[1]DEF!$I$2:$I$4</definedName>
    <definedName name="PAL_POJ">[1]DEF!$D$2:$D$10</definedName>
    <definedName name="PRZEZ_OZE">[1]DEF!$H$2:$H$5</definedName>
    <definedName name="RODZAJ_OZE">[1]DEF!$G$2:$G$13</definedName>
    <definedName name="TAK_OZE">[1]DEF!$F$2:$F$3</definedName>
  </definedNames>
  <calcPr calcId="124519"/>
</workbook>
</file>

<file path=xl/calcChain.xml><?xml version="1.0" encoding="utf-8"?>
<calcChain xmlns="http://schemas.openxmlformats.org/spreadsheetml/2006/main">
  <c r="U5" i="7"/>
  <c r="U6"/>
  <c r="U7"/>
  <c r="U8"/>
  <c r="U9"/>
  <c r="U10"/>
  <c r="U11"/>
  <c r="U12"/>
  <c r="U13"/>
  <c r="U14"/>
  <c r="U15"/>
  <c r="U16"/>
  <c r="U17"/>
  <c r="U18"/>
  <c r="U19"/>
  <c r="U20"/>
  <c r="U4"/>
  <c r="AI5"/>
  <c r="AI6"/>
  <c r="AI7"/>
  <c r="AI8"/>
  <c r="AI9"/>
  <c r="AI10"/>
  <c r="AI11"/>
  <c r="AI12"/>
  <c r="AI13"/>
  <c r="AI14"/>
  <c r="AI15"/>
  <c r="AI16"/>
  <c r="AI17"/>
  <c r="AI18"/>
  <c r="AI19"/>
  <c r="G51" i="2"/>
  <c r="B49" i="6"/>
  <c r="B48"/>
  <c r="B47"/>
  <c r="L51" i="2"/>
  <c r="L50"/>
  <c r="L49"/>
  <c r="K49"/>
  <c r="J49"/>
  <c r="I49"/>
  <c r="G49"/>
  <c r="N7" i="7"/>
  <c r="N20" s="1"/>
  <c r="AB7"/>
  <c r="AB20" s="1"/>
  <c r="AD8"/>
  <c r="AD9"/>
  <c r="AD10"/>
  <c r="Z7"/>
  <c r="T14"/>
  <c r="P16"/>
  <c r="P15"/>
  <c r="P14"/>
  <c r="P10"/>
  <c r="P9"/>
  <c r="P8"/>
  <c r="P5"/>
  <c r="P4"/>
  <c r="P20" s="1"/>
  <c r="F41" i="6"/>
  <c r="G4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"/>
  <c r="Z10" i="7"/>
  <c r="Z9"/>
  <c r="Z8"/>
  <c r="L8"/>
  <c r="L9"/>
  <c r="L10"/>
  <c r="L6"/>
  <c r="L7"/>
  <c r="AD16"/>
  <c r="Z16"/>
  <c r="F16"/>
  <c r="L16"/>
  <c r="I4" i="2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3"/>
  <c r="I9" i="1"/>
  <c r="I10" s="1"/>
  <c r="C13" i="8"/>
  <c r="B13"/>
  <c r="G12"/>
  <c r="G11"/>
  <c r="B6"/>
  <c r="G5"/>
  <c r="G6" s="1"/>
  <c r="C4"/>
  <c r="G4" s="1"/>
  <c r="AD15" i="7"/>
  <c r="Z15"/>
  <c r="L15"/>
  <c r="Z5"/>
  <c r="AD14"/>
  <c r="L4"/>
  <c r="T4"/>
  <c r="T20" s="1"/>
  <c r="Z4"/>
  <c r="AD4"/>
  <c r="L5"/>
  <c r="AD5"/>
  <c r="L14"/>
  <c r="Z14"/>
  <c r="K20"/>
  <c r="M20"/>
  <c r="O20"/>
  <c r="Q20"/>
  <c r="R20"/>
  <c r="S20"/>
  <c r="V20"/>
  <c r="W20"/>
  <c r="X20"/>
  <c r="Y20"/>
  <c r="AA20"/>
  <c r="AC20"/>
  <c r="AE20"/>
  <c r="AF20"/>
  <c r="AG20"/>
  <c r="G48" i="2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3"/>
  <c r="F48"/>
  <c r="H10" i="1"/>
  <c r="K10"/>
  <c r="L10"/>
  <c r="M10"/>
  <c r="O10"/>
  <c r="P10"/>
  <c r="R10"/>
  <c r="F10"/>
  <c r="Q5"/>
  <c r="P9"/>
  <c r="Q9" s="1"/>
  <c r="N8"/>
  <c r="Q8" s="1"/>
  <c r="N7"/>
  <c r="Q7" s="1"/>
  <c r="N6"/>
  <c r="Q6" s="1"/>
  <c r="N5"/>
  <c r="N4"/>
  <c r="Q4" s="1"/>
  <c r="G5"/>
  <c r="J5" s="1"/>
  <c r="G6"/>
  <c r="J6" s="1"/>
  <c r="G7"/>
  <c r="J7" s="1"/>
  <c r="G8"/>
  <c r="J8" s="1"/>
  <c r="J9"/>
  <c r="G4"/>
  <c r="J4" s="1"/>
  <c r="I48" i="2" l="1"/>
  <c r="N10" i="1"/>
  <c r="Q10"/>
  <c r="G10"/>
  <c r="J10"/>
  <c r="G13" i="8"/>
  <c r="C6"/>
  <c r="AI4" i="7"/>
  <c r="L20"/>
  <c r="AH20"/>
  <c r="D29" s="1"/>
  <c r="AD20"/>
  <c r="Z20"/>
  <c r="B28"/>
  <c r="D28"/>
  <c r="B26"/>
  <c r="AI20" l="1"/>
  <c r="B27"/>
  <c r="D27"/>
  <c r="D30"/>
  <c r="B29"/>
  <c r="D26"/>
  <c r="B30"/>
  <c r="C30" s="1"/>
  <c r="E30" l="1"/>
  <c r="C28"/>
  <c r="E28"/>
  <c r="E26" l="1"/>
  <c r="E27" l="1"/>
  <c r="E29"/>
  <c r="C27" l="1"/>
  <c r="C29"/>
  <c r="C26" l="1"/>
  <c r="E31" l="1"/>
  <c r="D31"/>
  <c r="C31" l="1"/>
  <c r="B31"/>
</calcChain>
</file>

<file path=xl/sharedStrings.xml><?xml version="1.0" encoding="utf-8"?>
<sst xmlns="http://schemas.openxmlformats.org/spreadsheetml/2006/main" count="464" uniqueCount="191">
  <si>
    <t>Marka/Nazwa pojazdów</t>
  </si>
  <si>
    <t>Rodzaj paliwa</t>
  </si>
  <si>
    <t>Uwagi</t>
  </si>
  <si>
    <t>[rok]</t>
  </si>
  <si>
    <t>[litr]</t>
  </si>
  <si>
    <t>[MWh]</t>
  </si>
  <si>
    <t>Mg</t>
  </si>
  <si>
    <t>Lp.</t>
  </si>
  <si>
    <t>suma</t>
  </si>
  <si>
    <t>Typ oświetlenia</t>
  </si>
  <si>
    <t>Lokalizacja</t>
  </si>
  <si>
    <t>Oświetlenie uliczne</t>
  </si>
  <si>
    <t>[kWh/rok]</t>
  </si>
  <si>
    <t>Rodzaj instalacji</t>
  </si>
  <si>
    <t>Rok budowy</t>
  </si>
  <si>
    <t>[MWh/rok]</t>
  </si>
  <si>
    <t>[adres]</t>
  </si>
  <si>
    <t>razem</t>
  </si>
  <si>
    <t>Nazwa instalacji (grupy urządzeń)</t>
  </si>
  <si>
    <t>Pobór, produkcja i rozprowadzanie wody</t>
  </si>
  <si>
    <t>oczyszczalnia ścieków</t>
  </si>
  <si>
    <t>Powierzchnia użytkowa obiektu</t>
  </si>
  <si>
    <t>Stopień zaawansowania termomodernizacji (ocena szacunkowa)</t>
  </si>
  <si>
    <t xml:space="preserve">[nr bud.] </t>
  </si>
  <si>
    <t>[m2]</t>
  </si>
  <si>
    <t>[rok lub okres]</t>
  </si>
  <si>
    <t>ściany [%]</t>
  </si>
  <si>
    <t>stolarka [%]</t>
  </si>
  <si>
    <t>instalacja c.o.</t>
  </si>
  <si>
    <t>Energia elektryczna [kWh/rok]</t>
  </si>
  <si>
    <t>Węgiel kamienny [t/rok]</t>
  </si>
  <si>
    <t>Drewno/inna biomasa [m3/rok]</t>
  </si>
  <si>
    <t>miejscowość</t>
  </si>
  <si>
    <t>Węgiel kamienny [MWh/rok]</t>
  </si>
  <si>
    <t>Drewno/inna biomasa [MWh/rok]</t>
  </si>
  <si>
    <t>Energia elektryczna [MWh/rok]</t>
  </si>
  <si>
    <t>[Mg/rok]</t>
  </si>
  <si>
    <t>zbiór i przepompownia ścieków</t>
  </si>
  <si>
    <t>olej opałowy</t>
  </si>
  <si>
    <t>biomasa(drewno)</t>
  </si>
  <si>
    <t>OSP</t>
  </si>
  <si>
    <t>rodzaj budynku</t>
  </si>
  <si>
    <t>budynki publiczne</t>
  </si>
  <si>
    <t>szkoły</t>
  </si>
  <si>
    <t>Przepompownia ścieków</t>
  </si>
  <si>
    <t>zużycie łączne energii na ogrzewanie</t>
  </si>
  <si>
    <t>uwagi</t>
  </si>
  <si>
    <t>budynki komunalne razem</t>
  </si>
  <si>
    <t>energia elektryczna</t>
  </si>
  <si>
    <t>Ujęcie wody ze stacjami uzdatniania</t>
  </si>
  <si>
    <t>rodzaj pojazdu</t>
  </si>
  <si>
    <t>olej opałowy [MWh/rok]</t>
  </si>
  <si>
    <t>Zużycie energii w obiekcie w 2014 roku (całkowite roczne zużycie na wszystkie potrzeby budynku: urządzenia, ogrzewanie, technologia)</t>
  </si>
  <si>
    <t>gaz ciekły</t>
  </si>
  <si>
    <t>olej opałowy [Mg/rok]</t>
  </si>
  <si>
    <t>olej opałowy [MWh]</t>
  </si>
  <si>
    <t>samochód osobowy</t>
  </si>
  <si>
    <t>Rok produkcji lub rejestracji</t>
  </si>
  <si>
    <t>Zużycie energii elektrycznej w 2014 roku</t>
  </si>
  <si>
    <t>Emisja CO2 w 2014 roku</t>
  </si>
  <si>
    <t>zużycie benzyny 2014 roku</t>
  </si>
  <si>
    <t xml:space="preserve"> zużycie energii w benzynie w 2014 roku </t>
  </si>
  <si>
    <t>emisja CO2-eq ze spalania ON</t>
  </si>
  <si>
    <t>emisja CO2-eq ze spalania benzyn</t>
  </si>
  <si>
    <t>pola przenoszone do arkusza SEAP</t>
  </si>
  <si>
    <t>pole przenoszone do arkusza SEAP</t>
  </si>
  <si>
    <t>gaz ciekły [Mg/rok]</t>
  </si>
  <si>
    <t>gaz ciekły [MWh/rok]</t>
  </si>
  <si>
    <t>zużycie energii 2005 [MWh]</t>
  </si>
  <si>
    <t>emisja gazów cieplarnianych w 2005 roku [Mg CO2-eq]</t>
  </si>
  <si>
    <t>zużycie energii 2014 [MWh]</t>
  </si>
  <si>
    <t>emisja gazów cieplarnianych w 2014 roku [Mg CO2-eq]</t>
  </si>
  <si>
    <t>kocioł rusztowy</t>
  </si>
  <si>
    <t>olej opałowy [dm3]</t>
  </si>
  <si>
    <t>Nazwa budynku</t>
  </si>
  <si>
    <t>lokalizacja</t>
  </si>
  <si>
    <t>Zużycie energii w obiekcie w 2010 roku (całkowite roczne zużycie na wszystkie potrzeby budynku: urządzenia, ogrzewanie, technologia)</t>
  </si>
  <si>
    <t>zużycie łączne energii</t>
  </si>
  <si>
    <t>węgiel kamienny</t>
  </si>
  <si>
    <t>ON</t>
  </si>
  <si>
    <t>samochód pożarniczy OSP Mazury</t>
  </si>
  <si>
    <t>zużycie ON w 2014 roku</t>
  </si>
  <si>
    <t xml:space="preserve">zużycie energii w ON w 2014 roku </t>
  </si>
  <si>
    <t>Lokalizacja (adres)</t>
  </si>
  <si>
    <t xml:space="preserve"> [uliczne/placów, promenada itp.]</t>
  </si>
  <si>
    <t> [kW]</t>
  </si>
  <si>
    <t> [szt]</t>
  </si>
  <si>
    <t>ilość opraw w 2014</t>
  </si>
  <si>
    <t>Oczyszczalnia ścieków</t>
  </si>
  <si>
    <t>Ujęcie wody ze stacją uzdatniania</t>
  </si>
  <si>
    <t>Zużycie energii elektrycznej w 2010 roku</t>
  </si>
  <si>
    <t>Emisja CO2 w 2010 roku</t>
  </si>
  <si>
    <t>rok 2010</t>
  </si>
  <si>
    <t>zużycie ON w 2010 roku</t>
  </si>
  <si>
    <t xml:space="preserve"> zużycie energii w ON w 2010 roku </t>
  </si>
  <si>
    <t>zużycie benzyny 2010 roku</t>
  </si>
  <si>
    <t xml:space="preserve"> zużycie energii w benzynie w 2010 roku </t>
  </si>
  <si>
    <t>pole do wprowadzenia danych z UG</t>
  </si>
  <si>
    <t>Domaradz</t>
  </si>
  <si>
    <t>Paprzyce</t>
  </si>
  <si>
    <t>Zagórzyczki</t>
  </si>
  <si>
    <t>Bięcino</t>
  </si>
  <si>
    <t>Damnica ul. Leśna 11</t>
  </si>
  <si>
    <t>Sąborze</t>
  </si>
  <si>
    <t>Zagórzyca</t>
  </si>
  <si>
    <t xml:space="preserve">Damnica ul. Wiśniowa </t>
  </si>
  <si>
    <t>Damnica</t>
  </si>
  <si>
    <t>Mianowice</t>
  </si>
  <si>
    <t>Damnica ul. Dębniczka 2</t>
  </si>
  <si>
    <t>Budy</t>
  </si>
  <si>
    <t>Święcichowo</t>
  </si>
  <si>
    <t>Karźniczka 18/A</t>
  </si>
  <si>
    <t>Wielogłowy</t>
  </si>
  <si>
    <t>Mrówczyno</t>
  </si>
  <si>
    <t>Bobrowniki</t>
  </si>
  <si>
    <t>Damno</t>
  </si>
  <si>
    <t xml:space="preserve">Dąbrówka </t>
  </si>
  <si>
    <t>Łebień</t>
  </si>
  <si>
    <t>Łojewo</t>
  </si>
  <si>
    <t>Stara Dąbrowa</t>
  </si>
  <si>
    <t>Strzyżyno</t>
  </si>
  <si>
    <t>Świtały</t>
  </si>
  <si>
    <t>Wiatrowo</t>
  </si>
  <si>
    <t>Wiszno</t>
  </si>
  <si>
    <t>moc umowna w 2014</t>
  </si>
  <si>
    <t>[W]</t>
  </si>
  <si>
    <t>właśność oświetlenia</t>
  </si>
  <si>
    <t>numer licznika</t>
  </si>
  <si>
    <t>Energa Oświetlenie Sp. Z o.o.</t>
  </si>
  <si>
    <t>gmina Damnica</t>
  </si>
  <si>
    <t>Oświetlenie uliczne i plac sportowo-rekreacyjny</t>
  </si>
  <si>
    <t>Karzniczka</t>
  </si>
  <si>
    <t>oświetlenie uliczne</t>
  </si>
  <si>
    <t>oświetlenie uliczne i parkowe</t>
  </si>
  <si>
    <t>oświetlenie placu rekreacyjno-sportowego</t>
  </si>
  <si>
    <t>Damnica ul. Lipowa, Leśna, Konopnickiej, Strażacka</t>
  </si>
  <si>
    <t>Skibin</t>
  </si>
  <si>
    <t>Zespół Szkół w Damnie</t>
  </si>
  <si>
    <t>1971/1996/1998</t>
  </si>
  <si>
    <t>Urząd Gminy w Damnicy</t>
  </si>
  <si>
    <t>Gminny Ośrodek Pomocy Społecznej</t>
  </si>
  <si>
    <t>Zespół Szkół w Zagórzycy</t>
  </si>
  <si>
    <t>1989/1995/2003</t>
  </si>
  <si>
    <t>Damnica, ul. Górna</t>
  </si>
  <si>
    <t>1931/1978</t>
  </si>
  <si>
    <t>Dacia Logan</t>
  </si>
  <si>
    <t>Specjalny Ośrodek Szkolno-Wychowawczy w Damnicy</t>
  </si>
  <si>
    <t>Szkoła Podstawowa w Domaradzu</t>
  </si>
  <si>
    <t>Damnica, ul. Korczaka</t>
  </si>
  <si>
    <t>Damnica, ul. Witosa</t>
  </si>
  <si>
    <t>Centrum Edukacji i Kultury w Damnicy</t>
  </si>
  <si>
    <t>Świecichowo</t>
  </si>
  <si>
    <t>świetlica wiejska w Świecichowie</t>
  </si>
  <si>
    <t>świetlica wiejska w Domaradzu</t>
  </si>
  <si>
    <t>świetlica wiejska w Łebieniu</t>
  </si>
  <si>
    <t>Damnica, ul. Klonowa</t>
  </si>
  <si>
    <t>Ośrodek Zdrowia w Damnicy</t>
  </si>
  <si>
    <t>Ośrodek Zdrowia w Starej Dąbrowie</t>
  </si>
  <si>
    <t>Ośrodek Zdrowia w Bobrownikach</t>
  </si>
  <si>
    <t>Damnica, ul. Konopnickiej</t>
  </si>
  <si>
    <t xml:space="preserve">Zespół Szkół w Damnicy </t>
  </si>
  <si>
    <t>Typ odpadów wytwarzanych</t>
  </si>
  <si>
    <t>w tym ilość odpadów zdeponowanych na składowisku</t>
  </si>
  <si>
    <t>Ilość zagospodarowanych odpadów w 2014 roku</t>
  </si>
  <si>
    <t>odpady komunalne zmieszane</t>
  </si>
  <si>
    <t>odpady inne</t>
  </si>
  <si>
    <t>ilość zabranych odpadów w ciągu roku</t>
  </si>
  <si>
    <t>emisja CO2-eq w 2014 roku</t>
  </si>
  <si>
    <t>[oznaczenie procesu]</t>
  </si>
  <si>
    <t>Opel Vivaro</t>
  </si>
  <si>
    <t>Autobusy (3 szt.)</t>
  </si>
  <si>
    <t>Ciągniki (2 szt.)</t>
  </si>
  <si>
    <t>Fiat Ducato</t>
  </si>
  <si>
    <t>sprzęt drobny *)</t>
  </si>
  <si>
    <t>autobusy</t>
  </si>
  <si>
    <t>ciągniki</t>
  </si>
  <si>
    <t>samochód dostawczy</t>
  </si>
  <si>
    <t>kosiarki itp..</t>
  </si>
  <si>
    <t>szacowane zużycie energii  (na podstawie mocy umownej)</t>
  </si>
  <si>
    <t>1995/1999/2010</t>
  </si>
  <si>
    <t>kocioł olejowy Viessmann</t>
  </si>
  <si>
    <t>Dąbrówka</t>
  </si>
  <si>
    <t xml:space="preserve">Ujęcie wody </t>
  </si>
  <si>
    <t>Głodowo</t>
  </si>
  <si>
    <t>Jeziorka</t>
  </si>
  <si>
    <t>Ujęcie wody</t>
  </si>
  <si>
    <t>Dębniczka</t>
  </si>
  <si>
    <t>szacowana moc jednej oprawy (na podstawie mocy umownej)</t>
  </si>
  <si>
    <t>oczyszczalnie ścieków</t>
  </si>
  <si>
    <t>ujęcia wody</t>
  </si>
  <si>
    <t>przepompownie ścieków</t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</si>
</sst>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6" formatCode="#,##0.000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u/>
      <sz val="11"/>
      <color theme="1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0"/>
      <name val="Calibri"/>
      <family val="2"/>
      <charset val="238"/>
    </font>
    <font>
      <sz val="10"/>
      <color rgb="FFFFFFFF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92D050"/>
        <bgColor rgb="FFFFFF99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37">
    <xf numFmtId="0" fontId="0" fillId="0" borderId="0" xfId="0"/>
    <xf numFmtId="0" fontId="0" fillId="0" borderId="0" xfId="0" applyFont="1"/>
    <xf numFmtId="3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12" fillId="3" borderId="2" xfId="3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" fontId="9" fillId="8" borderId="1" xfId="0" applyNumberFormat="1" applyFont="1" applyFill="1" applyBorder="1" applyAlignment="1">
      <alignment horizontal="center" vertical="center" wrapText="1"/>
    </xf>
    <xf numFmtId="9" fontId="9" fillId="8" borderId="1" xfId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9" fillId="0" borderId="0" xfId="0" applyFont="1"/>
    <xf numFmtId="0" fontId="9" fillId="0" borderId="6" xfId="0" applyFont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/>
    <xf numFmtId="0" fontId="9" fillId="0" borderId="1" xfId="0" applyFont="1" applyBorder="1"/>
    <xf numFmtId="3" fontId="9" fillId="0" borderId="1" xfId="0" applyNumberFormat="1" applyFont="1" applyBorder="1"/>
    <xf numFmtId="0" fontId="9" fillId="5" borderId="0" xfId="0" applyFont="1" applyFill="1"/>
    <xf numFmtId="0" fontId="7" fillId="6" borderId="1" xfId="0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0" fontId="9" fillId="6" borderId="0" xfId="0" applyFont="1" applyFill="1"/>
    <xf numFmtId="0" fontId="11" fillId="0" borderId="1" xfId="0" applyFont="1" applyFill="1" applyBorder="1" applyAlignment="1">
      <alignment horizontal="center" vertical="center"/>
    </xf>
    <xf numFmtId="3" fontId="9" fillId="6" borderId="1" xfId="0" applyNumberFormat="1" applyFont="1" applyFill="1" applyBorder="1" applyAlignment="1">
      <alignment wrapText="1"/>
    </xf>
    <xf numFmtId="3" fontId="9" fillId="5" borderId="1" xfId="0" applyNumberFormat="1" applyFont="1" applyFill="1" applyBorder="1"/>
    <xf numFmtId="0" fontId="18" fillId="0" borderId="0" xfId="0" applyFont="1"/>
    <xf numFmtId="0" fontId="18" fillId="4" borderId="6" xfId="0" applyFont="1" applyFill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center" wrapText="1"/>
    </xf>
    <xf numFmtId="3" fontId="9" fillId="5" borderId="1" xfId="0" applyNumberFormat="1" applyFont="1" applyFill="1" applyBorder="1" applyAlignment="1">
      <alignment horizontal="center" wrapText="1"/>
    </xf>
    <xf numFmtId="0" fontId="18" fillId="6" borderId="0" xfId="0" applyFont="1" applyFill="1"/>
    <xf numFmtId="0" fontId="18" fillId="5" borderId="0" xfId="0" applyFont="1" applyFill="1"/>
    <xf numFmtId="0" fontId="5" fillId="0" borderId="0" xfId="0" applyFont="1"/>
    <xf numFmtId="0" fontId="8" fillId="3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wrapText="1"/>
    </xf>
    <xf numFmtId="0" fontId="20" fillId="9" borderId="1" xfId="0" applyFont="1" applyFill="1" applyBorder="1" applyAlignment="1">
      <alignment horizontal="center" vertical="top" wrapText="1"/>
    </xf>
    <xf numFmtId="0" fontId="20" fillId="9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3" fontId="9" fillId="6" borderId="1" xfId="0" applyNumberFormat="1" applyFont="1" applyFill="1" applyBorder="1" applyAlignment="1">
      <alignment horizontal="center" vertical="top" wrapText="1"/>
    </xf>
    <xf numFmtId="0" fontId="3" fillId="0" borderId="0" xfId="0" applyFont="1" applyFill="1"/>
    <xf numFmtId="0" fontId="3" fillId="0" borderId="0" xfId="0" applyFont="1" applyAlignment="1">
      <alignment horizontal="left"/>
    </xf>
    <xf numFmtId="0" fontId="3" fillId="4" borderId="0" xfId="0" applyFont="1" applyFill="1" applyBorder="1" applyAlignment="1">
      <alignment horizontal="left"/>
    </xf>
    <xf numFmtId="0" fontId="3" fillId="0" borderId="0" xfId="0" applyFont="1" applyAlignment="1"/>
    <xf numFmtId="0" fontId="3" fillId="0" borderId="1" xfId="0" applyFont="1" applyBorder="1" applyAlignment="1"/>
    <xf numFmtId="0" fontId="3" fillId="7" borderId="1" xfId="0" applyFont="1" applyFill="1" applyBorder="1" applyAlignment="1"/>
    <xf numFmtId="0" fontId="3" fillId="7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center" vertical="center"/>
    </xf>
    <xf numFmtId="164" fontId="3" fillId="0" borderId="0" xfId="0" applyNumberFormat="1" applyFont="1" applyAlignment="1"/>
    <xf numFmtId="0" fontId="13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wrapText="1"/>
    </xf>
    <xf numFmtId="0" fontId="18" fillId="0" borderId="0" xfId="0" applyFont="1" applyAlignment="1">
      <alignment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top" wrapText="1"/>
    </xf>
    <xf numFmtId="0" fontId="9" fillId="5" borderId="0" xfId="0" applyFont="1" applyFill="1" applyAlignment="1">
      <alignment wrapText="1"/>
    </xf>
    <xf numFmtId="0" fontId="9" fillId="11" borderId="12" xfId="0" applyFont="1" applyFill="1" applyBorder="1" applyAlignment="1">
      <alignment wrapText="1"/>
    </xf>
    <xf numFmtId="4" fontId="9" fillId="12" borderId="12" xfId="0" applyNumberFormat="1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3" borderId="4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/>
    <xf numFmtId="0" fontId="9" fillId="10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top" wrapText="1"/>
    </xf>
    <xf numFmtId="166" fontId="9" fillId="6" borderId="1" xfId="0" applyNumberFormat="1" applyFont="1" applyFill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center" wrapText="1"/>
    </xf>
    <xf numFmtId="0" fontId="22" fillId="0" borderId="1" xfId="4" applyFont="1" applyBorder="1" applyAlignment="1">
      <alignment horizontal="center" wrapText="1"/>
    </xf>
    <xf numFmtId="0" fontId="23" fillId="0" borderId="1" xfId="4" applyFont="1" applyBorder="1" applyAlignment="1">
      <alignment wrapText="1"/>
    </xf>
    <xf numFmtId="0" fontId="22" fillId="13" borderId="1" xfId="4" applyFont="1" applyFill="1" applyBorder="1" applyAlignment="1">
      <alignment horizontal="center" wrapText="1"/>
    </xf>
    <xf numFmtId="0" fontId="23" fillId="0" borderId="1" xfId="4" applyFont="1" applyBorder="1"/>
    <xf numFmtId="0" fontId="0" fillId="0" borderId="1" xfId="0" applyBorder="1"/>
    <xf numFmtId="3" fontId="9" fillId="0" borderId="1" xfId="0" applyNumberFormat="1" applyFont="1" applyFill="1" applyBorder="1" applyAlignment="1">
      <alignment horizontal="center" wrapText="1"/>
    </xf>
    <xf numFmtId="0" fontId="23" fillId="6" borderId="1" xfId="4" applyFont="1" applyFill="1" applyBorder="1" applyAlignment="1">
      <alignment wrapText="1"/>
    </xf>
    <xf numFmtId="0" fontId="23" fillId="6" borderId="1" xfId="4" applyFont="1" applyFill="1" applyBorder="1"/>
    <xf numFmtId="16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5">
    <cellStyle name="20% - akcent 3" xfId="2" builtinId="38"/>
    <cellStyle name="Hiperłącze" xfId="3" builtinId="8"/>
    <cellStyle name="Normalny" xfId="0" builtinId="0"/>
    <cellStyle name="Normalny 2" xfId="4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 energii w budynkach</a:t>
            </a:r>
            <a:r>
              <a:rPr lang="pl-PL" baseline="0"/>
              <a:t> komunalnych</a:t>
            </a:r>
            <a:endParaRPr lang="pl-PL"/>
          </a:p>
        </c:rich>
      </c:tx>
      <c:layout/>
    </c:title>
    <c:plotArea>
      <c:layout>
        <c:manualLayout>
          <c:layoutTarget val="inner"/>
          <c:xMode val="edge"/>
          <c:yMode val="edge"/>
          <c:x val="0.10015507436570428"/>
          <c:y val="0.29653944298629326"/>
          <c:w val="0.60611023622047977"/>
          <c:h val="0.60042031204433155"/>
        </c:manualLayout>
      </c:layout>
      <c:barChart>
        <c:barDir val="col"/>
        <c:grouping val="stacked"/>
        <c:ser>
          <c:idx val="0"/>
          <c:order val="0"/>
          <c:tx>
            <c:strRef>
              <c:f>budynki!$A$26</c:f>
              <c:strCache>
                <c:ptCount val="1"/>
                <c:pt idx="0">
                  <c:v>olej opałowy</c:v>
                </c:pt>
              </c:strCache>
            </c:strRef>
          </c:tx>
          <c:dLbls>
            <c:showVal val="1"/>
          </c:dLbls>
          <c:cat>
            <c:numRef>
              <c:f>(budynki!$B$25,budynki!$D$25)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(budynki!$B$26,budynki!$D$26)</c:f>
              <c:numCache>
                <c:formatCode>0.0</c:formatCode>
                <c:ptCount val="2"/>
                <c:pt idx="0">
                  <c:v>52.975999999999999</c:v>
                </c:pt>
                <c:pt idx="1">
                  <c:v>52.975999999999999</c:v>
                </c:pt>
              </c:numCache>
            </c:numRef>
          </c:val>
        </c:ser>
        <c:ser>
          <c:idx val="2"/>
          <c:order val="1"/>
          <c:tx>
            <c:strRef>
              <c:f>budynki!$A$27</c:f>
              <c:strCache>
                <c:ptCount val="1"/>
                <c:pt idx="0">
                  <c:v>węgiel kamienny</c:v>
                </c:pt>
              </c:strCache>
            </c:strRef>
          </c:tx>
          <c:dLbls>
            <c:showVal val="1"/>
          </c:dLbls>
          <c:cat>
            <c:numRef>
              <c:f>(budynki!$B$25,budynki!$D$25)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(budynki!$B$27,budynki!$D$27)</c:f>
              <c:numCache>
                <c:formatCode>0.0</c:formatCode>
                <c:ptCount val="2"/>
                <c:pt idx="0">
                  <c:v>1605.5279999999998</c:v>
                </c:pt>
                <c:pt idx="1">
                  <c:v>1361.0160000000001</c:v>
                </c:pt>
              </c:numCache>
            </c:numRef>
          </c:val>
        </c:ser>
        <c:ser>
          <c:idx val="3"/>
          <c:order val="2"/>
          <c:tx>
            <c:strRef>
              <c:f>budynki!$A$28</c:f>
              <c:strCache>
                <c:ptCount val="1"/>
                <c:pt idx="0">
                  <c:v>gaz ciekły</c:v>
                </c:pt>
              </c:strCache>
            </c:strRef>
          </c:tx>
          <c:cat>
            <c:numRef>
              <c:f>(budynki!$B$25,budynki!$D$25)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(budynki!$B$28,budynki!$D$28)</c:f>
              <c:numCache>
                <c:formatCode>0.0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3"/>
          <c:tx>
            <c:strRef>
              <c:f>budynki!$A$29</c:f>
              <c:strCache>
                <c:ptCount val="1"/>
                <c:pt idx="0">
                  <c:v>biomasa(drewno)</c:v>
                </c:pt>
              </c:strCache>
            </c:strRef>
          </c:tx>
          <c:dLbls>
            <c:showVal val="1"/>
          </c:dLbls>
          <c:cat>
            <c:numRef>
              <c:f>(budynki!$B$25,budynki!$D$25)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(budynki!$B$29,budynki!$D$29)</c:f>
              <c:numCache>
                <c:formatCode>0.0</c:formatCode>
                <c:ptCount val="2"/>
                <c:pt idx="0">
                  <c:v>52.290000000000006</c:v>
                </c:pt>
                <c:pt idx="1">
                  <c:v>0</c:v>
                </c:pt>
              </c:numCache>
            </c:numRef>
          </c:val>
        </c:ser>
        <c:ser>
          <c:idx val="5"/>
          <c:order val="4"/>
          <c:tx>
            <c:strRef>
              <c:f>budynki!$A$30</c:f>
              <c:strCache>
                <c:ptCount val="1"/>
                <c:pt idx="0">
                  <c:v>energia elektryczna</c:v>
                </c:pt>
              </c:strCache>
            </c:strRef>
          </c:tx>
          <c:dLbls>
            <c:showVal val="1"/>
          </c:dLbls>
          <c:cat>
            <c:numRef>
              <c:f>(budynki!$B$25,budynki!$D$25)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(budynki!$B$30,budynki!$D$30)</c:f>
              <c:numCache>
                <c:formatCode>0.0</c:formatCode>
                <c:ptCount val="2"/>
                <c:pt idx="0">
                  <c:v>122.52199999999999</c:v>
                </c:pt>
                <c:pt idx="1">
                  <c:v>127.72199999999999</c:v>
                </c:pt>
              </c:numCache>
            </c:numRef>
          </c:val>
        </c:ser>
        <c:overlap val="100"/>
        <c:axId val="140443008"/>
        <c:axId val="139740672"/>
      </c:barChart>
      <c:catAx>
        <c:axId val="140443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MWh</a:t>
                </a:r>
              </a:p>
            </c:rich>
          </c:tx>
          <c:layout>
            <c:manualLayout>
              <c:xMode val="edge"/>
              <c:yMode val="edge"/>
              <c:x val="2.4288507664651401E-2"/>
              <c:y val="0.18423582658567217"/>
            </c:manualLayout>
          </c:layout>
        </c:title>
        <c:numFmt formatCode="General" sourceLinked="1"/>
        <c:tickLblPos val="nextTo"/>
        <c:crossAx val="139740672"/>
        <c:crosses val="autoZero"/>
        <c:auto val="1"/>
        <c:lblAlgn val="ctr"/>
        <c:lblOffset val="100"/>
      </c:catAx>
      <c:valAx>
        <c:axId val="139740672"/>
        <c:scaling>
          <c:orientation val="minMax"/>
        </c:scaling>
        <c:axPos val="l"/>
        <c:majorGridlines/>
        <c:numFmt formatCode="0.0" sourceLinked="1"/>
        <c:tickLblPos val="nextTo"/>
        <c:crossAx val="140443008"/>
        <c:crosses val="autoZero"/>
        <c:crossBetween val="between"/>
      </c:valAx>
    </c:plotArea>
    <c:legend>
      <c:legendPos val="r"/>
      <c:legendEntry>
        <c:idx val="2"/>
        <c:delete val="1"/>
      </c:legendEntry>
      <c:layout/>
    </c:legend>
    <c:plotVisOnly val="1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Emisja gazów cieplarnianych</a:t>
            </a:r>
            <a:r>
              <a:rPr lang="pl-PL" baseline="0"/>
              <a:t> z</a:t>
            </a:r>
            <a:r>
              <a:rPr lang="pl-PL"/>
              <a:t> budynków</a:t>
            </a:r>
            <a:r>
              <a:rPr lang="pl-PL" baseline="0"/>
              <a:t> komunalnych</a:t>
            </a:r>
            <a:endParaRPr lang="pl-PL"/>
          </a:p>
        </c:rich>
      </c:tx>
      <c:layout/>
    </c:title>
    <c:plotArea>
      <c:layout>
        <c:manualLayout>
          <c:layoutTarget val="inner"/>
          <c:xMode val="edge"/>
          <c:yMode val="edge"/>
          <c:x val="0.10015507436570428"/>
          <c:y val="0.29653944298629326"/>
          <c:w val="0.60611023622048021"/>
          <c:h val="0.60042031204433177"/>
        </c:manualLayout>
      </c:layout>
      <c:barChart>
        <c:barDir val="col"/>
        <c:grouping val="stacked"/>
        <c:ser>
          <c:idx val="0"/>
          <c:order val="0"/>
          <c:tx>
            <c:strRef>
              <c:f>budynki!$A$26</c:f>
              <c:strCache>
                <c:ptCount val="1"/>
                <c:pt idx="0">
                  <c:v>olej opałowy</c:v>
                </c:pt>
              </c:strCache>
            </c:strRef>
          </c:tx>
          <c:dLbls>
            <c:showVal val="1"/>
          </c:dLbls>
          <c:cat>
            <c:numRef>
              <c:f>(budynki!$C$25,budynki!$E$25)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(budynki!$C$26,budynki!$E$26)</c:f>
              <c:numCache>
                <c:formatCode>0.0</c:formatCode>
                <c:ptCount val="2"/>
                <c:pt idx="0">
                  <c:v>16.422560000000001</c:v>
                </c:pt>
                <c:pt idx="1">
                  <c:v>16.422560000000001</c:v>
                </c:pt>
              </c:numCache>
            </c:numRef>
          </c:val>
        </c:ser>
        <c:ser>
          <c:idx val="2"/>
          <c:order val="1"/>
          <c:tx>
            <c:strRef>
              <c:f>budynki!$A$27</c:f>
              <c:strCache>
                <c:ptCount val="1"/>
                <c:pt idx="0">
                  <c:v>węgiel kamienny</c:v>
                </c:pt>
              </c:strCache>
            </c:strRef>
          </c:tx>
          <c:dLbls>
            <c:showVal val="1"/>
          </c:dLbls>
          <c:cat>
            <c:numRef>
              <c:f>(budynki!$C$25,budynki!$E$25)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(budynki!$C$27,budynki!$E$27)</c:f>
              <c:numCache>
                <c:formatCode>0.0</c:formatCode>
                <c:ptCount val="2"/>
                <c:pt idx="0">
                  <c:v>610.10063999999988</c:v>
                </c:pt>
                <c:pt idx="1">
                  <c:v>517.18608000000006</c:v>
                </c:pt>
              </c:numCache>
            </c:numRef>
          </c:val>
        </c:ser>
        <c:ser>
          <c:idx val="3"/>
          <c:order val="2"/>
          <c:tx>
            <c:strRef>
              <c:f>budynki!$A$28</c:f>
              <c:strCache>
                <c:ptCount val="1"/>
                <c:pt idx="0">
                  <c:v>gaz ciekły</c:v>
                </c:pt>
              </c:strCache>
            </c:strRef>
          </c:tx>
          <c:cat>
            <c:numRef>
              <c:f>(budynki!$C$25,budynki!$E$25)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(budynki!$C$28,budynki!$E$28)</c:f>
              <c:numCache>
                <c:formatCode>0.0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3"/>
          <c:tx>
            <c:strRef>
              <c:f>budynki!$A$29</c:f>
              <c:strCache>
                <c:ptCount val="1"/>
                <c:pt idx="0">
                  <c:v>biomasa(drewno)</c:v>
                </c:pt>
              </c:strCache>
            </c:strRef>
          </c:tx>
          <c:cat>
            <c:numRef>
              <c:f>(budynki!$C$25,budynki!$E$25)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(budynki!$C$29,budynki!$E$29)</c:f>
              <c:numCache>
                <c:formatCode>0.0</c:formatCode>
                <c:ptCount val="2"/>
                <c:pt idx="0">
                  <c:v>0.10458000000000002</c:v>
                </c:pt>
                <c:pt idx="1">
                  <c:v>0</c:v>
                </c:pt>
              </c:numCache>
            </c:numRef>
          </c:val>
        </c:ser>
        <c:ser>
          <c:idx val="5"/>
          <c:order val="4"/>
          <c:tx>
            <c:strRef>
              <c:f>budynki!$A$30</c:f>
              <c:strCache>
                <c:ptCount val="1"/>
                <c:pt idx="0">
                  <c:v>energia elektryczna</c:v>
                </c:pt>
              </c:strCache>
            </c:strRef>
          </c:tx>
          <c:dLbls>
            <c:showVal val="1"/>
          </c:dLbls>
          <c:cat>
            <c:numRef>
              <c:f>(budynki!$C$25,budynki!$E$25)</c:f>
              <c:numCache>
                <c:formatCode>General</c:formatCode>
                <c:ptCount val="2"/>
                <c:pt idx="0">
                  <c:v>2010</c:v>
                </c:pt>
                <c:pt idx="1">
                  <c:v>2014</c:v>
                </c:pt>
              </c:numCache>
            </c:numRef>
          </c:cat>
          <c:val>
            <c:numRef>
              <c:f>(budynki!$C$30,budynki!$E$30)</c:f>
              <c:numCache>
                <c:formatCode>0.0</c:formatCode>
                <c:ptCount val="2"/>
                <c:pt idx="0">
                  <c:v>101.81578199999998</c:v>
                </c:pt>
                <c:pt idx="1">
                  <c:v>106.13698199999999</c:v>
                </c:pt>
              </c:numCache>
            </c:numRef>
          </c:val>
        </c:ser>
        <c:overlap val="100"/>
        <c:axId val="145704832"/>
        <c:axId val="145715200"/>
      </c:barChart>
      <c:catAx>
        <c:axId val="1457048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Mg CO2-eq</a:t>
                </a:r>
              </a:p>
            </c:rich>
          </c:tx>
          <c:layout>
            <c:manualLayout>
              <c:xMode val="edge"/>
              <c:yMode val="edge"/>
              <c:x val="2.4288507664651401E-2"/>
              <c:y val="0.18423582658567225"/>
            </c:manualLayout>
          </c:layout>
        </c:title>
        <c:numFmt formatCode="General" sourceLinked="1"/>
        <c:tickLblPos val="nextTo"/>
        <c:crossAx val="145715200"/>
        <c:crosses val="autoZero"/>
        <c:auto val="1"/>
        <c:lblAlgn val="ctr"/>
        <c:lblOffset val="100"/>
      </c:catAx>
      <c:valAx>
        <c:axId val="145715200"/>
        <c:scaling>
          <c:orientation val="minMax"/>
        </c:scaling>
        <c:axPos val="l"/>
        <c:majorGridlines/>
        <c:numFmt formatCode="0.0" sourceLinked="1"/>
        <c:tickLblPos val="nextTo"/>
        <c:crossAx val="145704832"/>
        <c:crosses val="autoZero"/>
        <c:crossBetween val="between"/>
      </c:valAx>
    </c:plotArea>
    <c:legend>
      <c:legendPos val="r"/>
      <c:legendEntry>
        <c:idx val="2"/>
        <c:delete val="1"/>
      </c:legendEntry>
      <c:layout/>
    </c:legend>
    <c:plotVisOnly val="1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</a:t>
            </a:r>
            <a:r>
              <a:rPr lang="pl-PL" baseline="0"/>
              <a:t> energii finalnej w budynkach użyteczności publicznej w 2010 roku</a:t>
            </a:r>
            <a:endParaRPr lang="pl-PL"/>
          </a:p>
        </c:rich>
      </c:tx>
      <c:layout/>
    </c:title>
    <c:plotArea>
      <c:layout>
        <c:manualLayout>
          <c:layoutTarget val="inner"/>
          <c:xMode val="edge"/>
          <c:yMode val="edge"/>
          <c:x val="0.18466242135737063"/>
          <c:y val="0.12398539789664365"/>
          <c:w val="0.72340991980527114"/>
          <c:h val="0.42354382672739893"/>
        </c:manualLayout>
      </c:layout>
      <c:barChart>
        <c:barDir val="col"/>
        <c:grouping val="clustered"/>
        <c:ser>
          <c:idx val="0"/>
          <c:order val="0"/>
          <c:cat>
            <c:strRef>
              <c:f>budynki!$D$4:$D$19</c:f>
              <c:strCache>
                <c:ptCount val="14"/>
                <c:pt idx="0">
                  <c:v>Urząd Gminy w Damnicy</c:v>
                </c:pt>
                <c:pt idx="1">
                  <c:v>Gminny Ośrodek Pomocy Społecznej</c:v>
                </c:pt>
                <c:pt idx="2">
                  <c:v>Specjalny Ośrodek Szkolno-Wychowawczy w Damnicy</c:v>
                </c:pt>
                <c:pt idx="3">
                  <c:v>Centrum Edukacji i Kultury w Damnicy</c:v>
                </c:pt>
                <c:pt idx="4">
                  <c:v>świetlica wiejska w Świecichowie</c:v>
                </c:pt>
                <c:pt idx="5">
                  <c:v>świetlica wiejska w Domaradzu</c:v>
                </c:pt>
                <c:pt idx="6">
                  <c:v>świetlica wiejska w Łebieniu</c:v>
                </c:pt>
                <c:pt idx="7">
                  <c:v>Ośrodek Zdrowia w Damnicy</c:v>
                </c:pt>
                <c:pt idx="8">
                  <c:v>Ośrodek Zdrowia w Starej Dąbrowie</c:v>
                </c:pt>
                <c:pt idx="9">
                  <c:v>Ośrodek Zdrowia w Bobrownikach</c:v>
                </c:pt>
                <c:pt idx="10">
                  <c:v>Zespół Szkół w Damnie</c:v>
                </c:pt>
                <c:pt idx="11">
                  <c:v>Zespół Szkół w Zagórzycy</c:v>
                </c:pt>
                <c:pt idx="12">
                  <c:v>Zespół Szkół w Damnicy </c:v>
                </c:pt>
                <c:pt idx="13">
                  <c:v>Szkoła Podstawowa w Domaradzu</c:v>
                </c:pt>
              </c:strCache>
            </c:strRef>
          </c:cat>
          <c:val>
            <c:numRef>
              <c:f>budynki!$U$4:$U$19</c:f>
              <c:numCache>
                <c:formatCode>0.0</c:formatCode>
                <c:ptCount val="16"/>
                <c:pt idx="0">
                  <c:v>165.6</c:v>
                </c:pt>
                <c:pt idx="1">
                  <c:v>63.13</c:v>
                </c:pt>
                <c:pt idx="2">
                  <c:v>0</c:v>
                </c:pt>
                <c:pt idx="3">
                  <c:v>60.9</c:v>
                </c:pt>
                <c:pt idx="4">
                  <c:v>22.337</c:v>
                </c:pt>
                <c:pt idx="5">
                  <c:v>22.345000000000002</c:v>
                </c:pt>
                <c:pt idx="6">
                  <c:v>38.548999999999999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395.96000000000004</c:v>
                </c:pt>
                <c:pt idx="11">
                  <c:v>284.11900000000003</c:v>
                </c:pt>
                <c:pt idx="12">
                  <c:v>780.37599999999998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axId val="145752064"/>
        <c:axId val="145753984"/>
      </c:barChart>
      <c:catAx>
        <c:axId val="145752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MWh</a:t>
                </a:r>
              </a:p>
            </c:rich>
          </c:tx>
          <c:layout>
            <c:manualLayout>
              <c:xMode val="edge"/>
              <c:yMode val="edge"/>
              <c:x val="0.13373327375502497"/>
              <c:y val="8.0059136012829504E-2"/>
            </c:manualLayout>
          </c:layout>
        </c:title>
        <c:tickLblPos val="nextTo"/>
        <c:crossAx val="145753984"/>
        <c:crosses val="autoZero"/>
        <c:auto val="1"/>
        <c:lblAlgn val="ctr"/>
        <c:lblOffset val="100"/>
      </c:catAx>
      <c:valAx>
        <c:axId val="145753984"/>
        <c:scaling>
          <c:orientation val="minMax"/>
        </c:scaling>
        <c:axPos val="l"/>
        <c:majorGridlines/>
        <c:numFmt formatCode="0.0" sourceLinked="1"/>
        <c:tickLblPos val="nextTo"/>
        <c:crossAx val="145752064"/>
        <c:crosses val="autoZero"/>
        <c:crossBetween val="between"/>
      </c:valAx>
    </c:plotArea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</a:t>
            </a:r>
            <a:r>
              <a:rPr lang="pl-PL" baseline="0"/>
              <a:t> energii finalnej w budynkach użyteczności publicznej w 2014 roku</a:t>
            </a:r>
            <a:endParaRPr lang="pl-PL"/>
          </a:p>
        </c:rich>
      </c:tx>
    </c:title>
    <c:plotArea>
      <c:layout>
        <c:manualLayout>
          <c:layoutTarget val="inner"/>
          <c:xMode val="edge"/>
          <c:yMode val="edge"/>
          <c:x val="0.18466242135737074"/>
          <c:y val="0.12398539789664365"/>
          <c:w val="0.72340991980527114"/>
          <c:h val="0.42354382672739893"/>
        </c:manualLayout>
      </c:layout>
      <c:barChart>
        <c:barDir val="col"/>
        <c:grouping val="clustered"/>
        <c:ser>
          <c:idx val="0"/>
          <c:order val="0"/>
          <c:cat>
            <c:strRef>
              <c:f>budynki!$D$4:$D$19</c:f>
              <c:strCache>
                <c:ptCount val="14"/>
                <c:pt idx="0">
                  <c:v>Urząd Gminy w Damnicy</c:v>
                </c:pt>
                <c:pt idx="1">
                  <c:v>Gminny Ośrodek Pomocy Społecznej</c:v>
                </c:pt>
                <c:pt idx="2">
                  <c:v>Specjalny Ośrodek Szkolno-Wychowawczy w Damnicy</c:v>
                </c:pt>
                <c:pt idx="3">
                  <c:v>Centrum Edukacji i Kultury w Damnicy</c:v>
                </c:pt>
                <c:pt idx="4">
                  <c:v>świetlica wiejska w Świecichowie</c:v>
                </c:pt>
                <c:pt idx="5">
                  <c:v>świetlica wiejska w Domaradzu</c:v>
                </c:pt>
                <c:pt idx="6">
                  <c:v>świetlica wiejska w Łebieniu</c:v>
                </c:pt>
                <c:pt idx="7">
                  <c:v>Ośrodek Zdrowia w Damnicy</c:v>
                </c:pt>
                <c:pt idx="8">
                  <c:v>Ośrodek Zdrowia w Starej Dąbrowie</c:v>
                </c:pt>
                <c:pt idx="9">
                  <c:v>Ośrodek Zdrowia w Bobrownikach</c:v>
                </c:pt>
                <c:pt idx="10">
                  <c:v>Zespół Szkół w Damnie</c:v>
                </c:pt>
                <c:pt idx="11">
                  <c:v>Zespół Szkół w Zagórzycy</c:v>
                </c:pt>
                <c:pt idx="12">
                  <c:v>Zespół Szkół w Damnicy </c:v>
                </c:pt>
                <c:pt idx="13">
                  <c:v>Szkoła Podstawowa w Domaradzu</c:v>
                </c:pt>
              </c:strCache>
            </c:strRef>
          </c:cat>
          <c:val>
            <c:numRef>
              <c:f>budynki!$AI$4:$AI$19</c:f>
              <c:numCache>
                <c:formatCode>0.0</c:formatCode>
                <c:ptCount val="16"/>
                <c:pt idx="0">
                  <c:v>136.80000000000001</c:v>
                </c:pt>
                <c:pt idx="1">
                  <c:v>63.120000000000005</c:v>
                </c:pt>
                <c:pt idx="2">
                  <c:v>0</c:v>
                </c:pt>
                <c:pt idx="3">
                  <c:v>60.9</c:v>
                </c:pt>
                <c:pt idx="4">
                  <c:v>22.337</c:v>
                </c:pt>
                <c:pt idx="5">
                  <c:v>22.345000000000002</c:v>
                </c:pt>
                <c:pt idx="6">
                  <c:v>38.548999999999999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242.41800000000001</c:v>
                </c:pt>
                <c:pt idx="11">
                  <c:v>280.48899999999998</c:v>
                </c:pt>
                <c:pt idx="12">
                  <c:v>674.75600000000009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axId val="145785984"/>
        <c:axId val="145787904"/>
      </c:barChart>
      <c:catAx>
        <c:axId val="1457859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MWh</a:t>
                </a:r>
              </a:p>
            </c:rich>
          </c:tx>
          <c:layout>
            <c:manualLayout>
              <c:xMode val="edge"/>
              <c:yMode val="edge"/>
              <c:x val="0.13373327375502503"/>
              <c:y val="8.0059136012829504E-2"/>
            </c:manualLayout>
          </c:layout>
        </c:title>
        <c:tickLblPos val="nextTo"/>
        <c:crossAx val="145787904"/>
        <c:crosses val="autoZero"/>
        <c:auto val="1"/>
        <c:lblAlgn val="ctr"/>
        <c:lblOffset val="100"/>
      </c:catAx>
      <c:valAx>
        <c:axId val="145787904"/>
        <c:scaling>
          <c:orientation val="minMax"/>
          <c:max val="700"/>
        </c:scaling>
        <c:axPos val="l"/>
        <c:majorGridlines/>
        <c:numFmt formatCode="0.0" sourceLinked="1"/>
        <c:tickLblPos val="nextTo"/>
        <c:crossAx val="145785984"/>
        <c:crosses val="autoZero"/>
        <c:crossBetween val="between"/>
      </c:valAx>
    </c:plotArea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 paliw przez tabor gminny w 2010 roku [MWh]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Percent val="1"/>
            <c:showLeaderLines val="1"/>
          </c:dLbls>
          <c:cat>
            <c:strRef>
              <c:f>pojazdy!$B$4:$B$9</c:f>
              <c:strCache>
                <c:ptCount val="6"/>
                <c:pt idx="0">
                  <c:v>Dacia Logan</c:v>
                </c:pt>
                <c:pt idx="1">
                  <c:v>Opel Vivaro</c:v>
                </c:pt>
                <c:pt idx="2">
                  <c:v>Autobusy (3 szt.)</c:v>
                </c:pt>
                <c:pt idx="3">
                  <c:v>Ciągniki (2 szt.)</c:v>
                </c:pt>
                <c:pt idx="4">
                  <c:v>Fiat Ducato</c:v>
                </c:pt>
                <c:pt idx="5">
                  <c:v>sprzęt drobny *)</c:v>
                </c:pt>
              </c:strCache>
            </c:strRef>
          </c:cat>
          <c:val>
            <c:numRef>
              <c:f>pojazdy!$G$4:$G$9</c:f>
              <c:numCache>
                <c:formatCode>0.0</c:formatCode>
                <c:ptCount val="6"/>
                <c:pt idx="0">
                  <c:v>26.9842853</c:v>
                </c:pt>
                <c:pt idx="1">
                  <c:v>32.396560000000001</c:v>
                </c:pt>
                <c:pt idx="2">
                  <c:v>215.32002799999998</c:v>
                </c:pt>
                <c:pt idx="3">
                  <c:v>121.32414139999999</c:v>
                </c:pt>
                <c:pt idx="4">
                  <c:v>21.487115999999997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 paliw przez tabor gminny w 2014 roku [MWh]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Percent val="1"/>
            <c:showLeaderLines val="1"/>
          </c:dLbls>
          <c:cat>
            <c:strRef>
              <c:f>pojazdy!$B$4:$B$9</c:f>
              <c:strCache>
                <c:ptCount val="6"/>
                <c:pt idx="0">
                  <c:v>Dacia Logan</c:v>
                </c:pt>
                <c:pt idx="1">
                  <c:v>Opel Vivaro</c:v>
                </c:pt>
                <c:pt idx="2">
                  <c:v>Autobusy (3 szt.)</c:v>
                </c:pt>
                <c:pt idx="3">
                  <c:v>Ciągniki (2 szt.)</c:v>
                </c:pt>
                <c:pt idx="4">
                  <c:v>Fiat Ducato</c:v>
                </c:pt>
                <c:pt idx="5">
                  <c:v>sprzęt drobny *)</c:v>
                </c:pt>
              </c:strCache>
            </c:strRef>
          </c:cat>
          <c:val>
            <c:numRef>
              <c:f>pojazdy!$N$4:$N$9</c:f>
              <c:numCache>
                <c:formatCode>0.0</c:formatCode>
                <c:ptCount val="6"/>
                <c:pt idx="0">
                  <c:v>23.821229599999995</c:v>
                </c:pt>
                <c:pt idx="1">
                  <c:v>45.167147339999993</c:v>
                </c:pt>
                <c:pt idx="2">
                  <c:v>259.47497800000002</c:v>
                </c:pt>
                <c:pt idx="3">
                  <c:v>157.71855400000001</c:v>
                </c:pt>
                <c:pt idx="4">
                  <c:v>22.521464000000002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/>
            </a:pPr>
            <a:r>
              <a:rPr lang="pl-PL"/>
              <a:t>Zużycie energii</a:t>
            </a:r>
            <a:r>
              <a:rPr lang="pl-PL" baseline="0"/>
              <a:t> przez urządzenia wod-kan</a:t>
            </a:r>
            <a:endParaRPr lang="pl-PL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Percent val="1"/>
            <c:showLeaderLines val="1"/>
          </c:dLbls>
          <c:cat>
            <c:strRef>
              <c:f>'wod-kan'!$A$47:$A$49</c:f>
              <c:strCache>
                <c:ptCount val="3"/>
                <c:pt idx="0">
                  <c:v>oczyszczalnie ścieków</c:v>
                </c:pt>
                <c:pt idx="1">
                  <c:v>ujęcia wody</c:v>
                </c:pt>
                <c:pt idx="2">
                  <c:v>przepompownie ścieków</c:v>
                </c:pt>
              </c:strCache>
            </c:strRef>
          </c:cat>
          <c:val>
            <c:numRef>
              <c:f>'wod-kan'!$B$47:$B$49</c:f>
              <c:numCache>
                <c:formatCode>General</c:formatCode>
                <c:ptCount val="3"/>
                <c:pt idx="0">
                  <c:v>152853</c:v>
                </c:pt>
                <c:pt idx="1">
                  <c:v>133181</c:v>
                </c:pt>
                <c:pt idx="2">
                  <c:v>105708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</xdr:colOff>
      <xdr:row>20</xdr:row>
      <xdr:rowOff>152401</xdr:rowOff>
    </xdr:from>
    <xdr:to>
      <xdr:col>13</xdr:col>
      <xdr:colOff>35718</xdr:colOff>
      <xdr:row>39</xdr:row>
      <xdr:rowOff>2382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71437</xdr:colOff>
      <xdr:row>20</xdr:row>
      <xdr:rowOff>142875</xdr:rowOff>
    </xdr:from>
    <xdr:to>
      <xdr:col>20</xdr:col>
      <xdr:colOff>42861</xdr:colOff>
      <xdr:row>38</xdr:row>
      <xdr:rowOff>171451</xdr:rowOff>
    </xdr:to>
    <xdr:graphicFrame macro="">
      <xdr:nvGraphicFramePr>
        <xdr:cNvPr id="5" name="Wykres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238123</xdr:colOff>
      <xdr:row>40</xdr:row>
      <xdr:rowOff>154781</xdr:rowOff>
    </xdr:from>
    <xdr:to>
      <xdr:col>15</xdr:col>
      <xdr:colOff>690562</xdr:colOff>
      <xdr:row>63</xdr:row>
      <xdr:rowOff>83345</xdr:rowOff>
    </xdr:to>
    <xdr:graphicFrame macro="">
      <xdr:nvGraphicFramePr>
        <xdr:cNvPr id="4" name="Wykres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107156</xdr:colOff>
      <xdr:row>63</xdr:row>
      <xdr:rowOff>178594</xdr:rowOff>
    </xdr:from>
    <xdr:to>
      <xdr:col>15</xdr:col>
      <xdr:colOff>559595</xdr:colOff>
      <xdr:row>86</xdr:row>
      <xdr:rowOff>107158</xdr:rowOff>
    </xdr:to>
    <xdr:graphicFrame macro="">
      <xdr:nvGraphicFramePr>
        <xdr:cNvPr id="6" name="Wykres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12</xdr:row>
      <xdr:rowOff>76199</xdr:rowOff>
    </xdr:from>
    <xdr:to>
      <xdr:col>2</xdr:col>
      <xdr:colOff>1647825</xdr:colOff>
      <xdr:row>35</xdr:row>
      <xdr:rowOff>133349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114300</xdr:colOff>
      <xdr:row>12</xdr:row>
      <xdr:rowOff>114300</xdr:rowOff>
    </xdr:from>
    <xdr:to>
      <xdr:col>8</xdr:col>
      <xdr:colOff>95250</xdr:colOff>
      <xdr:row>35</xdr:row>
      <xdr:rowOff>171450</xdr:rowOff>
    </xdr:to>
    <xdr:graphicFrame macro="">
      <xdr:nvGraphicFramePr>
        <xdr:cNvPr id="3" name="Wykres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154782</xdr:colOff>
      <xdr:row>49</xdr:row>
      <xdr:rowOff>142875</xdr:rowOff>
    </xdr:from>
    <xdr:to>
      <xdr:col>3</xdr:col>
      <xdr:colOff>809626</xdr:colOff>
      <xdr:row>65</xdr:row>
      <xdr:rowOff>23813</xdr:rowOff>
    </xdr:to>
    <xdr:graphicFrame macro="">
      <xdr:nvGraphicFramePr>
        <xdr:cNvPr id="5" name="Wykres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ek/AppData/Roaming/Microsoft/Excel/ankieta%20PG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INSTRUKCJA"/>
      <sheetName val="BUDYNKI"/>
      <sheetName val="POJAZDY"/>
      <sheetName val="OŚWIETLENIE"/>
      <sheetName val="ODPADY"/>
      <sheetName val="WOD-KAN"/>
      <sheetName val="PROD ENERGII"/>
      <sheetName val="OZE"/>
      <sheetName val="D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osobowy</v>
          </cell>
          <cell r="B2" t="str">
            <v>BEZ EURO</v>
          </cell>
          <cell r="C2" t="str">
            <v>tona</v>
          </cell>
          <cell r="D2" t="str">
            <v>olej napędowy</v>
          </cell>
          <cell r="E2" t="str">
            <v>Budynki mieszkalne jednorodzinne</v>
          </cell>
          <cell r="F2" t="str">
            <v>NIE</v>
          </cell>
          <cell r="G2" t="str">
            <v>kolektory słoneczne płaskie</v>
          </cell>
          <cell r="H2" t="str">
            <v>produkcja na potrzeby własne</v>
          </cell>
          <cell r="I2" t="str">
            <v>Oświetlenie uliczne</v>
          </cell>
          <cell r="J2" t="str">
            <v>Lampy żarowe</v>
          </cell>
        </row>
        <row r="3">
          <cell r="A3" t="str">
            <v>dostawczy</v>
          </cell>
          <cell r="B3" t="str">
            <v>EURO 1</v>
          </cell>
          <cell r="C3" t="str">
            <v>kg</v>
          </cell>
          <cell r="D3" t="str">
            <v>benzyna</v>
          </cell>
          <cell r="E3" t="str">
            <v>Budynki o dwóch mieszkaniach</v>
          </cell>
          <cell r="F3" t="str">
            <v>TAK - wypełnić arkusz OZE</v>
          </cell>
          <cell r="G3" t="str">
            <v>kolektory słoneczne próżniowe</v>
          </cell>
          <cell r="H3" t="str">
            <v>produkcja na sprzedaż</v>
          </cell>
          <cell r="I3" t="str">
            <v>Sygnalizacja świetlna</v>
          </cell>
          <cell r="J3" t="str">
            <v>Świetlówki</v>
          </cell>
        </row>
        <row r="4">
          <cell r="A4" t="str">
            <v>ciężarowy</v>
          </cell>
          <cell r="B4" t="str">
            <v>EURO 2</v>
          </cell>
          <cell r="C4" t="str">
            <v>m3</v>
          </cell>
          <cell r="D4" t="str">
            <v>LPG</v>
          </cell>
          <cell r="E4" t="str">
            <v xml:space="preserve">Budynki wielomieszkaniowe </v>
          </cell>
          <cell r="G4" t="str">
            <v>panele fotowoltaiczne</v>
          </cell>
          <cell r="H4" t="str">
            <v>produkcja na potrzeby własne i sprzedaż nadwyżek</v>
          </cell>
          <cell r="I4" t="str">
            <v>Podświetlenie obiektów</v>
          </cell>
          <cell r="J4" t="str">
            <v>Lampy rtęciowe</v>
          </cell>
        </row>
        <row r="5">
          <cell r="A5" t="str">
            <v>autobus</v>
          </cell>
          <cell r="B5" t="str">
            <v>EURO 3</v>
          </cell>
          <cell r="C5" t="str">
            <v>m3</v>
          </cell>
          <cell r="D5" t="str">
            <v>CNG</v>
          </cell>
          <cell r="E5" t="str">
            <v>Budynki zbiorowego zamieszkania</v>
          </cell>
          <cell r="G5" t="str">
            <v>pompa ciepła</v>
          </cell>
          <cell r="H5" t="str">
            <v>inne</v>
          </cell>
          <cell r="J5" t="str">
            <v>Niskoprężne lampy sodowe</v>
          </cell>
        </row>
        <row r="6">
          <cell r="A6" t="str">
            <v>specjalny</v>
          </cell>
          <cell r="B6" t="str">
            <v>EURO 3 EEV</v>
          </cell>
          <cell r="C6" t="str">
            <v>litr</v>
          </cell>
          <cell r="D6" t="str">
            <v>energia elektr.</v>
          </cell>
          <cell r="E6" t="str">
            <v>Budynki hoteli</v>
          </cell>
          <cell r="G6" t="str">
            <v>kocioł na biomasę</v>
          </cell>
          <cell r="J6" t="str">
            <v>Wysokoprężne lampy sodowe</v>
          </cell>
        </row>
        <row r="7">
          <cell r="A7" t="str">
            <v>tramwaj</v>
          </cell>
          <cell r="B7" t="str">
            <v>EURO 4</v>
          </cell>
          <cell r="C7" t="str">
            <v>kWh</v>
          </cell>
          <cell r="D7" t="str">
            <v>etanol</v>
          </cell>
          <cell r="E7" t="str">
            <v>Budynki zakwaterowania turystycznego, pozostałe</v>
          </cell>
          <cell r="G7" t="str">
            <v>biogazownia</v>
          </cell>
          <cell r="J7" t="str">
            <v>Lampy metalo-halogenkowe</v>
          </cell>
        </row>
        <row r="8">
          <cell r="A8" t="str">
            <v>trolejbus</v>
          </cell>
          <cell r="B8" t="str">
            <v>EURO 4 EEV</v>
          </cell>
          <cell r="C8" t="str">
            <v>MWh</v>
          </cell>
          <cell r="D8" t="str">
            <v>biodiesel</v>
          </cell>
          <cell r="E8" t="str">
            <v>Budynki biurowe</v>
          </cell>
          <cell r="G8" t="str">
            <v>turbina wiatrowa o poziomej osi obrotu</v>
          </cell>
          <cell r="J8" t="str">
            <v>Lampy LED</v>
          </cell>
        </row>
        <row r="9">
          <cell r="A9" t="str">
            <v>inne</v>
          </cell>
          <cell r="B9" t="str">
            <v>EURO 5</v>
          </cell>
          <cell r="C9" t="str">
            <v>GJ</v>
          </cell>
          <cell r="D9" t="str">
            <v>wodór</v>
          </cell>
          <cell r="E9" t="str">
            <v>Budynki handlowo -usługowe</v>
          </cell>
          <cell r="G9" t="str">
            <v>turbina wiatrowa o pionowej osi obrotu</v>
          </cell>
          <cell r="J9" t="str">
            <v>inne</v>
          </cell>
        </row>
        <row r="10">
          <cell r="B10" t="str">
            <v>EURO 6</v>
          </cell>
          <cell r="D10" t="str">
            <v>inne</v>
          </cell>
          <cell r="E10" t="str">
            <v xml:space="preserve">Budynki łączności, dworców i terminali </v>
          </cell>
          <cell r="G10" t="str">
            <v>instalacja geotermalna (głęboka)</v>
          </cell>
        </row>
        <row r="11">
          <cell r="E11" t="str">
            <v xml:space="preserve">Budynki garaży </v>
          </cell>
          <cell r="G11" t="str">
            <v>elektrownia wodna</v>
          </cell>
        </row>
        <row r="12">
          <cell r="E12" t="str">
            <v>Budynki przemysłowe</v>
          </cell>
          <cell r="G12" t="str">
            <v>instalacja hybrydowa</v>
          </cell>
        </row>
        <row r="13">
          <cell r="E13" t="str">
            <v>Zbiorniki, silosy i budynki magazynowe</v>
          </cell>
          <cell r="G13" t="str">
            <v>inne</v>
          </cell>
        </row>
        <row r="14">
          <cell r="E14" t="str">
            <v xml:space="preserve">Ogólnodostępne obiekty kulturalne </v>
          </cell>
        </row>
        <row r="15">
          <cell r="E15" t="str">
            <v>Budynki muzeów i bibliotek</v>
          </cell>
        </row>
        <row r="16">
          <cell r="E16" t="str">
            <v>Budynki szkół i instytucji badawczych</v>
          </cell>
        </row>
        <row r="17">
          <cell r="E17" t="str">
            <v>Budynki szpitali i zakładów opieki medycznej</v>
          </cell>
        </row>
        <row r="18">
          <cell r="E18" t="str">
            <v>Budynki kultury fizycznej</v>
          </cell>
        </row>
        <row r="19">
          <cell r="E19" t="str">
            <v>Budynki gospodarstw rolnych</v>
          </cell>
        </row>
        <row r="20">
          <cell r="E20" t="str">
            <v xml:space="preserve">Budynki przeznaczone do sprawowania kultu religijnego i czynności religijnych </v>
          </cell>
        </row>
        <row r="21">
          <cell r="E21" t="str">
            <v>Pozostałe budynki niemieszkalne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4"/>
  <sheetViews>
    <sheetView tabSelected="1" zoomScale="80" zoomScaleNormal="80" workbookViewId="0">
      <pane xSplit="5" topLeftCell="F1" activePane="topRight" state="frozen"/>
      <selection pane="topRight" activeCell="F11" sqref="F11"/>
    </sheetView>
  </sheetViews>
  <sheetFormatPr defaultRowHeight="15"/>
  <cols>
    <col min="1" max="1" width="7.5" style="5" customWidth="1"/>
    <col min="2" max="2" width="11.75" style="5" customWidth="1"/>
    <col min="3" max="3" width="15.375" style="70" customWidth="1"/>
    <col min="4" max="4" width="23.75" style="70" customWidth="1"/>
    <col min="5" max="5" width="6.875" style="70" customWidth="1"/>
    <col min="6" max="6" width="11" style="5" customWidth="1"/>
    <col min="7" max="7" width="11.5" style="5" customWidth="1"/>
    <col min="8" max="9" width="9" style="5" customWidth="1"/>
    <col min="10" max="10" width="21.5" style="5" customWidth="1"/>
    <col min="11" max="11" width="10.25" style="5" bestFit="1" customWidth="1"/>
    <col min="12" max="12" width="12.25" style="72" customWidth="1"/>
    <col min="13" max="14" width="9.375" style="72" customWidth="1"/>
    <col min="15" max="15" width="9.25" style="5" bestFit="1" customWidth="1"/>
    <col min="16" max="16" width="9.375" style="5" customWidth="1"/>
    <col min="17" max="17" width="9.125" style="5" customWidth="1"/>
    <col min="18" max="18" width="10.5" style="5" customWidth="1"/>
    <col min="19" max="19" width="11.625" style="5" customWidth="1"/>
    <col min="20" max="20" width="12" style="5" customWidth="1"/>
    <col min="21" max="21" width="9.125" style="5" bestFit="1" customWidth="1"/>
    <col min="22" max="22" width="7" style="5" customWidth="1"/>
    <col min="23" max="23" width="8.75" style="5" customWidth="1"/>
    <col min="24" max="24" width="17.625" style="5" customWidth="1"/>
    <col min="25" max="25" width="10.25" style="5" customWidth="1"/>
    <col min="26" max="26" width="10.875" style="5" customWidth="1"/>
    <col min="27" max="29" width="9" style="5"/>
    <col min="30" max="30" width="10.875" style="5" bestFit="1" customWidth="1"/>
    <col min="31" max="16384" width="9" style="5"/>
  </cols>
  <sheetData>
    <row r="1" spans="1:36">
      <c r="A1" s="16"/>
      <c r="B1" s="16"/>
      <c r="C1" s="17"/>
      <c r="D1" s="17"/>
      <c r="E1" s="17"/>
      <c r="F1" s="16"/>
      <c r="G1" s="16"/>
      <c r="H1" s="102">
        <v>2010</v>
      </c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3">
        <v>2014</v>
      </c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8"/>
    </row>
    <row r="2" spans="1:36" s="62" customFormat="1" ht="75" customHeight="1">
      <c r="A2" s="21" t="s">
        <v>7</v>
      </c>
      <c r="B2" s="21" t="s">
        <v>41</v>
      </c>
      <c r="C2" s="97" t="s">
        <v>75</v>
      </c>
      <c r="D2" s="98"/>
      <c r="E2" s="99"/>
      <c r="F2" s="21" t="s">
        <v>21</v>
      </c>
      <c r="G2" s="21" t="s">
        <v>14</v>
      </c>
      <c r="H2" s="94" t="s">
        <v>22</v>
      </c>
      <c r="I2" s="95"/>
      <c r="J2" s="96"/>
      <c r="K2" s="94" t="s">
        <v>76</v>
      </c>
      <c r="L2" s="95"/>
      <c r="M2" s="95"/>
      <c r="N2" s="95"/>
      <c r="O2" s="95"/>
      <c r="P2" s="95"/>
      <c r="Q2" s="95"/>
      <c r="R2" s="95"/>
      <c r="S2" s="95"/>
      <c r="T2" s="96"/>
      <c r="U2" s="21" t="s">
        <v>77</v>
      </c>
      <c r="V2" s="94" t="s">
        <v>22</v>
      </c>
      <c r="W2" s="95"/>
      <c r="X2" s="96"/>
      <c r="Y2" s="94" t="s">
        <v>52</v>
      </c>
      <c r="Z2" s="95"/>
      <c r="AA2" s="95"/>
      <c r="AB2" s="95"/>
      <c r="AC2" s="95"/>
      <c r="AD2" s="95"/>
      <c r="AE2" s="95"/>
      <c r="AF2" s="95"/>
      <c r="AG2" s="95"/>
      <c r="AH2" s="96"/>
      <c r="AI2" s="21" t="s">
        <v>45</v>
      </c>
      <c r="AJ2" s="19" t="s">
        <v>46</v>
      </c>
    </row>
    <row r="3" spans="1:36" s="62" customFormat="1" ht="46.5" customHeight="1">
      <c r="A3" s="22"/>
      <c r="B3" s="22"/>
      <c r="C3" s="23" t="s">
        <v>32</v>
      </c>
      <c r="D3" s="24" t="s">
        <v>74</v>
      </c>
      <c r="E3" s="24" t="s">
        <v>23</v>
      </c>
      <c r="F3" s="22" t="s">
        <v>24</v>
      </c>
      <c r="G3" s="22" t="s">
        <v>25</v>
      </c>
      <c r="H3" s="22" t="s">
        <v>26</v>
      </c>
      <c r="I3" s="22" t="s">
        <v>27</v>
      </c>
      <c r="J3" s="22" t="s">
        <v>28</v>
      </c>
      <c r="K3" s="22" t="s">
        <v>29</v>
      </c>
      <c r="L3" s="22" t="s">
        <v>35</v>
      </c>
      <c r="M3" s="22" t="s">
        <v>73</v>
      </c>
      <c r="N3" s="22" t="s">
        <v>55</v>
      </c>
      <c r="O3" s="22" t="s">
        <v>30</v>
      </c>
      <c r="P3" s="22" t="s">
        <v>33</v>
      </c>
      <c r="Q3" s="22" t="s">
        <v>66</v>
      </c>
      <c r="R3" s="22" t="s">
        <v>67</v>
      </c>
      <c r="S3" s="22" t="s">
        <v>31</v>
      </c>
      <c r="T3" s="22" t="s">
        <v>34</v>
      </c>
      <c r="U3" s="25" t="s">
        <v>15</v>
      </c>
      <c r="V3" s="22" t="s">
        <v>26</v>
      </c>
      <c r="W3" s="22" t="s">
        <v>27</v>
      </c>
      <c r="X3" s="22" t="s">
        <v>28</v>
      </c>
      <c r="Y3" s="22" t="s">
        <v>29</v>
      </c>
      <c r="Z3" s="22" t="s">
        <v>35</v>
      </c>
      <c r="AA3" s="22" t="s">
        <v>54</v>
      </c>
      <c r="AB3" s="22" t="s">
        <v>51</v>
      </c>
      <c r="AC3" s="22" t="s">
        <v>30</v>
      </c>
      <c r="AD3" s="22" t="s">
        <v>33</v>
      </c>
      <c r="AE3" s="22" t="s">
        <v>66</v>
      </c>
      <c r="AF3" s="22" t="s">
        <v>67</v>
      </c>
      <c r="AG3" s="22" t="s">
        <v>31</v>
      </c>
      <c r="AH3" s="22" t="s">
        <v>34</v>
      </c>
      <c r="AI3" s="25" t="s">
        <v>15</v>
      </c>
      <c r="AJ3" s="20"/>
    </row>
    <row r="4" spans="1:36" ht="15" customHeight="1">
      <c r="A4" s="81">
        <v>1</v>
      </c>
      <c r="B4" s="135" t="s">
        <v>42</v>
      </c>
      <c r="C4" s="81" t="s">
        <v>143</v>
      </c>
      <c r="D4" s="81" t="s">
        <v>139</v>
      </c>
      <c r="E4" s="26">
        <v>1</v>
      </c>
      <c r="F4" s="29">
        <v>639</v>
      </c>
      <c r="G4" s="26" t="s">
        <v>144</v>
      </c>
      <c r="H4" s="30">
        <v>0</v>
      </c>
      <c r="I4" s="30">
        <v>1</v>
      </c>
      <c r="J4" s="81" t="s">
        <v>72</v>
      </c>
      <c r="K4" s="128"/>
      <c r="L4" s="31">
        <f>K4/1000</f>
        <v>0</v>
      </c>
      <c r="M4" s="81"/>
      <c r="N4" s="81"/>
      <c r="O4" s="4">
        <v>23</v>
      </c>
      <c r="P4" s="81">
        <f>O4*7.2</f>
        <v>165.6</v>
      </c>
      <c r="Q4" s="81"/>
      <c r="R4" s="81"/>
      <c r="S4" s="91"/>
      <c r="T4" s="31">
        <f>S4*0.7*4.15</f>
        <v>0</v>
      </c>
      <c r="U4" s="31">
        <f>L4+P4+N4+R4+T4</f>
        <v>165.6</v>
      </c>
      <c r="V4" s="32">
        <v>0</v>
      </c>
      <c r="W4" s="32">
        <v>1</v>
      </c>
      <c r="X4" s="26" t="s">
        <v>72</v>
      </c>
      <c r="Y4" s="128"/>
      <c r="Z4" s="31">
        <f>Y4/1000</f>
        <v>0</v>
      </c>
      <c r="AA4" s="81"/>
      <c r="AB4" s="81"/>
      <c r="AC4" s="78">
        <v>19</v>
      </c>
      <c r="AD4" s="31">
        <f>AC4*7.2</f>
        <v>136.80000000000001</v>
      </c>
      <c r="AE4" s="81"/>
      <c r="AF4" s="91"/>
      <c r="AG4" s="91"/>
      <c r="AH4" s="126"/>
      <c r="AI4" s="31">
        <f>Z4+AD4+AB4+AF4+AH4</f>
        <v>136.80000000000001</v>
      </c>
      <c r="AJ4" s="33"/>
    </row>
    <row r="5" spans="1:36" ht="25.5">
      <c r="A5" s="81">
        <v>2</v>
      </c>
      <c r="B5" s="101"/>
      <c r="C5" s="81" t="s">
        <v>143</v>
      </c>
      <c r="D5" s="81" t="s">
        <v>140</v>
      </c>
      <c r="E5" s="26">
        <v>8</v>
      </c>
      <c r="F5" s="26">
        <v>149.52000000000001</v>
      </c>
      <c r="G5" s="26">
        <v>1939</v>
      </c>
      <c r="H5" s="30">
        <v>0</v>
      </c>
      <c r="I5" s="30">
        <v>1</v>
      </c>
      <c r="J5" s="81" t="s">
        <v>72</v>
      </c>
      <c r="K5" s="48">
        <v>5530</v>
      </c>
      <c r="L5" s="31">
        <f t="shared" ref="L5:L10" si="0">K5/1000</f>
        <v>5.53</v>
      </c>
      <c r="M5" s="81"/>
      <c r="N5" s="81"/>
      <c r="O5" s="4">
        <v>8</v>
      </c>
      <c r="P5" s="81">
        <f>O5*7.2</f>
        <v>57.6</v>
      </c>
      <c r="Q5" s="81"/>
      <c r="R5" s="81"/>
      <c r="S5" s="91"/>
      <c r="T5" s="31"/>
      <c r="U5" s="31">
        <f t="shared" ref="U5:U20" si="1">L5+P5+N5+R5+T5</f>
        <v>63.13</v>
      </c>
      <c r="V5" s="32">
        <v>0</v>
      </c>
      <c r="W5" s="30">
        <v>1</v>
      </c>
      <c r="X5" s="81" t="s">
        <v>72</v>
      </c>
      <c r="Y5" s="48">
        <v>5520</v>
      </c>
      <c r="Z5" s="31">
        <f t="shared" ref="Z5" si="2">Y5/1000</f>
        <v>5.52</v>
      </c>
      <c r="AA5" s="81"/>
      <c r="AB5" s="81"/>
      <c r="AC5" s="4">
        <v>8</v>
      </c>
      <c r="AD5" s="31">
        <f t="shared" ref="AD5:AD10" si="3">AC5*7.2</f>
        <v>57.6</v>
      </c>
      <c r="AE5" s="81"/>
      <c r="AF5" s="91"/>
      <c r="AG5" s="91"/>
      <c r="AH5" s="126"/>
      <c r="AI5" s="31">
        <f t="shared" ref="AI5:AI19" si="4">Z5+AD5+AB5+AF5+AH5</f>
        <v>63.120000000000005</v>
      </c>
      <c r="AJ5" s="33"/>
    </row>
    <row r="6" spans="1:36" ht="25.5">
      <c r="A6" s="81">
        <v>3</v>
      </c>
      <c r="B6" s="101"/>
      <c r="C6" s="81" t="s">
        <v>148</v>
      </c>
      <c r="D6" s="81" t="s">
        <v>146</v>
      </c>
      <c r="E6" s="28">
        <v>1</v>
      </c>
      <c r="F6" s="26"/>
      <c r="G6" s="26"/>
      <c r="H6" s="30"/>
      <c r="I6" s="30"/>
      <c r="J6" s="81"/>
      <c r="K6" s="130"/>
      <c r="L6" s="31">
        <f t="shared" si="0"/>
        <v>0</v>
      </c>
      <c r="M6" s="81"/>
      <c r="N6" s="81"/>
      <c r="O6" s="91"/>
      <c r="P6" s="81"/>
      <c r="Q6" s="81"/>
      <c r="R6" s="81"/>
      <c r="S6" s="91"/>
      <c r="T6" s="31"/>
      <c r="U6" s="31">
        <f t="shared" si="1"/>
        <v>0</v>
      </c>
      <c r="V6" s="32"/>
      <c r="W6" s="32"/>
      <c r="X6" s="26"/>
      <c r="Y6" s="131"/>
      <c r="Z6" s="31"/>
      <c r="AA6" s="81"/>
      <c r="AB6" s="81"/>
      <c r="AC6" s="130"/>
      <c r="AD6" s="31"/>
      <c r="AE6" s="81"/>
      <c r="AF6" s="91"/>
      <c r="AG6" s="91"/>
      <c r="AH6" s="126"/>
      <c r="AI6" s="31">
        <f t="shared" si="4"/>
        <v>0</v>
      </c>
      <c r="AJ6" s="33"/>
    </row>
    <row r="7" spans="1:36" ht="25.5">
      <c r="A7" s="81">
        <v>4</v>
      </c>
      <c r="B7" s="101"/>
      <c r="C7" s="81" t="s">
        <v>149</v>
      </c>
      <c r="D7" s="81" t="s">
        <v>150</v>
      </c>
      <c r="E7" s="26">
        <v>13</v>
      </c>
      <c r="F7" s="26">
        <v>761.79</v>
      </c>
      <c r="G7" s="26"/>
      <c r="H7" s="30"/>
      <c r="I7" s="30"/>
      <c r="J7" s="81" t="s">
        <v>180</v>
      </c>
      <c r="K7" s="4">
        <v>7924</v>
      </c>
      <c r="L7" s="31">
        <f t="shared" si="0"/>
        <v>7.9240000000000004</v>
      </c>
      <c r="M7" s="132">
        <v>5500</v>
      </c>
      <c r="N7" s="81">
        <f>M7*0.86*11.2/1000</f>
        <v>52.975999999999999</v>
      </c>
      <c r="O7" s="81"/>
      <c r="P7" s="81"/>
      <c r="Q7" s="81"/>
      <c r="R7" s="81"/>
      <c r="S7" s="91"/>
      <c r="T7" s="31"/>
      <c r="U7" s="31">
        <f t="shared" si="1"/>
        <v>60.9</v>
      </c>
      <c r="V7" s="32"/>
      <c r="W7" s="32"/>
      <c r="X7" s="81" t="s">
        <v>180</v>
      </c>
      <c r="Y7" s="4">
        <v>7924</v>
      </c>
      <c r="Z7" s="31">
        <f t="shared" ref="Z7" si="5">Y7/1000</f>
        <v>7.9240000000000004</v>
      </c>
      <c r="AA7" s="132">
        <v>5500</v>
      </c>
      <c r="AB7" s="81">
        <f>AA7*0.86*11.2/1000</f>
        <v>52.975999999999999</v>
      </c>
      <c r="AC7" s="81"/>
      <c r="AD7" s="31"/>
      <c r="AE7" s="81"/>
      <c r="AF7" s="91"/>
      <c r="AG7" s="91"/>
      <c r="AH7" s="126"/>
      <c r="AI7" s="31">
        <f t="shared" si="4"/>
        <v>60.9</v>
      </c>
      <c r="AJ7" s="33"/>
    </row>
    <row r="8" spans="1:36" ht="25.5">
      <c r="A8" s="81">
        <v>5</v>
      </c>
      <c r="B8" s="101"/>
      <c r="C8" s="81" t="s">
        <v>151</v>
      </c>
      <c r="D8" s="81" t="s">
        <v>152</v>
      </c>
      <c r="E8" s="26"/>
      <c r="F8" s="26"/>
      <c r="G8" s="26"/>
      <c r="H8" s="30">
        <v>1</v>
      </c>
      <c r="I8" s="30">
        <v>1</v>
      </c>
      <c r="J8" s="81"/>
      <c r="K8" s="4">
        <v>737</v>
      </c>
      <c r="L8" s="31">
        <f t="shared" si="0"/>
        <v>0.73699999999999999</v>
      </c>
      <c r="M8" s="133"/>
      <c r="N8" s="81"/>
      <c r="O8" s="4">
        <v>3</v>
      </c>
      <c r="P8" s="81">
        <f>O8*7.2</f>
        <v>21.6</v>
      </c>
      <c r="Q8" s="81"/>
      <c r="R8" s="81"/>
      <c r="S8" s="91"/>
      <c r="T8" s="31"/>
      <c r="U8" s="31">
        <f t="shared" si="1"/>
        <v>22.337</v>
      </c>
      <c r="V8" s="32"/>
      <c r="W8" s="32"/>
      <c r="X8" s="81"/>
      <c r="Y8" s="4">
        <v>737</v>
      </c>
      <c r="Z8" s="31">
        <f t="shared" ref="Z8:Z10" si="6">Y8/1000</f>
        <v>0.73699999999999999</v>
      </c>
      <c r="AA8" s="133"/>
      <c r="AB8" s="81"/>
      <c r="AC8" s="4">
        <v>3</v>
      </c>
      <c r="AD8" s="31">
        <f t="shared" si="3"/>
        <v>21.6</v>
      </c>
      <c r="AE8" s="81"/>
      <c r="AF8" s="91"/>
      <c r="AG8" s="91"/>
      <c r="AH8" s="126"/>
      <c r="AI8" s="31">
        <f t="shared" si="4"/>
        <v>22.337</v>
      </c>
      <c r="AJ8" s="33"/>
    </row>
    <row r="9" spans="1:36">
      <c r="A9" s="81">
        <v>6</v>
      </c>
      <c r="B9" s="101"/>
      <c r="C9" s="81" t="s">
        <v>98</v>
      </c>
      <c r="D9" s="81" t="s">
        <v>153</v>
      </c>
      <c r="E9" s="26"/>
      <c r="F9" s="26"/>
      <c r="G9" s="26"/>
      <c r="H9" s="30">
        <v>1</v>
      </c>
      <c r="I9" s="30">
        <v>1</v>
      </c>
      <c r="J9" s="81"/>
      <c r="K9" s="4">
        <v>745</v>
      </c>
      <c r="L9" s="31">
        <f t="shared" si="0"/>
        <v>0.745</v>
      </c>
      <c r="M9" s="133"/>
      <c r="N9" s="81"/>
      <c r="O9" s="4">
        <v>3</v>
      </c>
      <c r="P9" s="81">
        <f>O9*7.2</f>
        <v>21.6</v>
      </c>
      <c r="Q9" s="81"/>
      <c r="R9" s="81"/>
      <c r="S9" s="91"/>
      <c r="T9" s="31"/>
      <c r="U9" s="31">
        <f t="shared" si="1"/>
        <v>22.345000000000002</v>
      </c>
      <c r="V9" s="32"/>
      <c r="W9" s="32"/>
      <c r="X9" s="81"/>
      <c r="Y9" s="4">
        <v>745</v>
      </c>
      <c r="Z9" s="31">
        <f t="shared" si="6"/>
        <v>0.745</v>
      </c>
      <c r="AA9" s="133"/>
      <c r="AB9" s="81"/>
      <c r="AC9" s="4">
        <v>3</v>
      </c>
      <c r="AD9" s="31">
        <f t="shared" si="3"/>
        <v>21.6</v>
      </c>
      <c r="AE9" s="81"/>
      <c r="AF9" s="91"/>
      <c r="AG9" s="91"/>
      <c r="AH9" s="126"/>
      <c r="AI9" s="31">
        <f t="shared" si="4"/>
        <v>22.345000000000002</v>
      </c>
      <c r="AJ9" s="33"/>
    </row>
    <row r="10" spans="1:36">
      <c r="A10" s="81">
        <v>7</v>
      </c>
      <c r="B10" s="101"/>
      <c r="C10" s="81" t="s">
        <v>117</v>
      </c>
      <c r="D10" s="81" t="s">
        <v>154</v>
      </c>
      <c r="E10" s="26"/>
      <c r="F10" s="26"/>
      <c r="G10" s="26"/>
      <c r="H10" s="30">
        <v>1</v>
      </c>
      <c r="I10" s="30">
        <v>1</v>
      </c>
      <c r="J10" s="81"/>
      <c r="K10" s="4">
        <v>6149</v>
      </c>
      <c r="L10" s="31">
        <f t="shared" si="0"/>
        <v>6.149</v>
      </c>
      <c r="M10" s="133"/>
      <c r="N10" s="81"/>
      <c r="O10" s="4">
        <v>4.5</v>
      </c>
      <c r="P10" s="81">
        <f>O10*7.2</f>
        <v>32.4</v>
      </c>
      <c r="Q10" s="81"/>
      <c r="R10" s="81"/>
      <c r="S10" s="91"/>
      <c r="T10" s="31"/>
      <c r="U10" s="31">
        <f t="shared" si="1"/>
        <v>38.548999999999999</v>
      </c>
      <c r="V10" s="32"/>
      <c r="W10" s="32"/>
      <c r="X10" s="81"/>
      <c r="Y10" s="4">
        <v>6149</v>
      </c>
      <c r="Z10" s="31">
        <f t="shared" si="6"/>
        <v>6.149</v>
      </c>
      <c r="AA10" s="133"/>
      <c r="AB10" s="81"/>
      <c r="AC10" s="4">
        <v>4.5</v>
      </c>
      <c r="AD10" s="31">
        <f t="shared" si="3"/>
        <v>32.4</v>
      </c>
      <c r="AE10" s="81"/>
      <c r="AF10" s="91"/>
      <c r="AG10" s="91"/>
      <c r="AH10" s="126"/>
      <c r="AI10" s="31">
        <f t="shared" si="4"/>
        <v>38.548999999999999</v>
      </c>
      <c r="AJ10" s="33"/>
    </row>
    <row r="11" spans="1:36" ht="25.5">
      <c r="A11" s="81">
        <v>8</v>
      </c>
      <c r="B11" s="101"/>
      <c r="C11" s="81" t="s">
        <v>155</v>
      </c>
      <c r="D11" s="81" t="s">
        <v>156</v>
      </c>
      <c r="E11" s="26">
        <v>5</v>
      </c>
      <c r="F11" s="26"/>
      <c r="G11" s="26"/>
      <c r="H11" s="30"/>
      <c r="I11" s="30"/>
      <c r="J11" s="81"/>
      <c r="K11" s="91"/>
      <c r="L11" s="31"/>
      <c r="M11" s="81"/>
      <c r="N11" s="81"/>
      <c r="O11" s="81"/>
      <c r="P11" s="81"/>
      <c r="Q11" s="81"/>
      <c r="R11" s="81"/>
      <c r="S11" s="91"/>
      <c r="T11" s="31"/>
      <c r="U11" s="31">
        <f t="shared" si="1"/>
        <v>0</v>
      </c>
      <c r="V11" s="32"/>
      <c r="W11" s="32"/>
      <c r="X11" s="81"/>
      <c r="Y11" s="91"/>
      <c r="Z11" s="31"/>
      <c r="AA11" s="81"/>
      <c r="AB11" s="81"/>
      <c r="AC11" s="81"/>
      <c r="AD11" s="31"/>
      <c r="AE11" s="81"/>
      <c r="AF11" s="91"/>
      <c r="AG11" s="91"/>
      <c r="AH11" s="126"/>
      <c r="AI11" s="31">
        <f t="shared" si="4"/>
        <v>0</v>
      </c>
      <c r="AJ11" s="33"/>
    </row>
    <row r="12" spans="1:36" ht="25.5">
      <c r="A12" s="81">
        <v>9</v>
      </c>
      <c r="B12" s="101"/>
      <c r="C12" s="81" t="s">
        <v>119</v>
      </c>
      <c r="D12" s="81" t="s">
        <v>157</v>
      </c>
      <c r="E12" s="26"/>
      <c r="F12" s="26"/>
      <c r="G12" s="26"/>
      <c r="H12" s="30"/>
      <c r="I12" s="30"/>
      <c r="J12" s="81"/>
      <c r="K12" s="91"/>
      <c r="L12" s="31"/>
      <c r="M12" s="81"/>
      <c r="N12" s="81"/>
      <c r="O12" s="81"/>
      <c r="P12" s="81"/>
      <c r="Q12" s="81"/>
      <c r="R12" s="81"/>
      <c r="S12" s="91"/>
      <c r="T12" s="31"/>
      <c r="U12" s="31">
        <f t="shared" si="1"/>
        <v>0</v>
      </c>
      <c r="V12" s="32"/>
      <c r="W12" s="32"/>
      <c r="X12" s="26"/>
      <c r="Y12" s="91"/>
      <c r="Z12" s="31"/>
      <c r="AA12" s="81"/>
      <c r="AB12" s="81"/>
      <c r="AC12" s="81"/>
      <c r="AD12" s="31"/>
      <c r="AE12" s="81"/>
      <c r="AF12" s="91"/>
      <c r="AG12" s="91"/>
      <c r="AH12" s="126"/>
      <c r="AI12" s="31">
        <f t="shared" si="4"/>
        <v>0</v>
      </c>
      <c r="AJ12" s="33"/>
    </row>
    <row r="13" spans="1:36" ht="25.5">
      <c r="A13" s="81">
        <v>10</v>
      </c>
      <c r="B13" s="136"/>
      <c r="C13" s="81" t="s">
        <v>114</v>
      </c>
      <c r="D13" s="81" t="s">
        <v>158</v>
      </c>
      <c r="E13" s="26"/>
      <c r="F13" s="26"/>
      <c r="G13" s="26"/>
      <c r="H13" s="30"/>
      <c r="I13" s="30"/>
      <c r="J13" s="81"/>
      <c r="K13" s="128"/>
      <c r="L13" s="31"/>
      <c r="M13" s="81"/>
      <c r="N13" s="81"/>
      <c r="O13" s="81"/>
      <c r="P13" s="81"/>
      <c r="Q13" s="81"/>
      <c r="R13" s="81"/>
      <c r="S13" s="91"/>
      <c r="T13" s="31"/>
      <c r="U13" s="31">
        <f t="shared" si="1"/>
        <v>0</v>
      </c>
      <c r="V13" s="32"/>
      <c r="W13" s="32"/>
      <c r="X13" s="81"/>
      <c r="Y13" s="128"/>
      <c r="Z13" s="31"/>
      <c r="AA13" s="81"/>
      <c r="AB13" s="81"/>
      <c r="AC13" s="81"/>
      <c r="AD13" s="31"/>
      <c r="AE13" s="81"/>
      <c r="AF13" s="91"/>
      <c r="AG13" s="91"/>
      <c r="AH13" s="126"/>
      <c r="AI13" s="31">
        <f t="shared" si="4"/>
        <v>0</v>
      </c>
      <c r="AJ13" s="33"/>
    </row>
    <row r="14" spans="1:36" ht="25.5">
      <c r="A14" s="81">
        <v>11</v>
      </c>
      <c r="B14" s="135" t="s">
        <v>43</v>
      </c>
      <c r="C14" s="81" t="s">
        <v>115</v>
      </c>
      <c r="D14" s="81" t="s">
        <v>137</v>
      </c>
      <c r="E14" s="29">
        <v>42</v>
      </c>
      <c r="F14" s="29">
        <v>1839.4</v>
      </c>
      <c r="G14" s="26" t="s">
        <v>138</v>
      </c>
      <c r="H14" s="30">
        <v>0</v>
      </c>
      <c r="I14" s="30">
        <v>0</v>
      </c>
      <c r="J14" s="81" t="s">
        <v>72</v>
      </c>
      <c r="K14" s="48">
        <v>26870</v>
      </c>
      <c r="L14" s="31">
        <f>K14/1000</f>
        <v>26.87</v>
      </c>
      <c r="M14" s="131"/>
      <c r="N14" s="31"/>
      <c r="O14" s="4">
        <v>44</v>
      </c>
      <c r="P14" s="81">
        <f>O14*7.2</f>
        <v>316.8</v>
      </c>
      <c r="Q14" s="81"/>
      <c r="R14" s="81"/>
      <c r="S14" s="4">
        <v>18</v>
      </c>
      <c r="T14" s="31">
        <f t="shared" ref="T14" si="7">S14*0.7*4.15</f>
        <v>52.290000000000006</v>
      </c>
      <c r="U14" s="31">
        <f t="shared" si="1"/>
        <v>395.96000000000004</v>
      </c>
      <c r="V14" s="32">
        <v>0</v>
      </c>
      <c r="W14" s="32">
        <v>0.5</v>
      </c>
      <c r="X14" s="26" t="s">
        <v>72</v>
      </c>
      <c r="Y14" s="48">
        <v>26418</v>
      </c>
      <c r="Z14" s="31">
        <f t="shared" ref="Z14:Z16" si="8">Y14/1000</f>
        <v>26.417999999999999</v>
      </c>
      <c r="AA14" s="128"/>
      <c r="AB14" s="31"/>
      <c r="AC14" s="4">
        <v>30</v>
      </c>
      <c r="AD14" s="31">
        <f>AC14*7.2</f>
        <v>216</v>
      </c>
      <c r="AE14" s="81"/>
      <c r="AF14" s="91"/>
      <c r="AG14" s="91"/>
      <c r="AH14" s="126"/>
      <c r="AI14" s="31">
        <f t="shared" si="4"/>
        <v>242.41800000000001</v>
      </c>
      <c r="AJ14" s="33"/>
    </row>
    <row r="15" spans="1:36" ht="25.5">
      <c r="A15" s="81">
        <v>12</v>
      </c>
      <c r="B15" s="101"/>
      <c r="C15" s="81" t="s">
        <v>104</v>
      </c>
      <c r="D15" s="81" t="s">
        <v>141</v>
      </c>
      <c r="E15" s="29">
        <v>20</v>
      </c>
      <c r="F15" s="29">
        <v>1729</v>
      </c>
      <c r="G15" s="26" t="s">
        <v>142</v>
      </c>
      <c r="H15" s="30">
        <v>0</v>
      </c>
      <c r="I15" s="30">
        <v>0.6</v>
      </c>
      <c r="J15" s="81" t="s">
        <v>72</v>
      </c>
      <c r="K15" s="4">
        <v>22327</v>
      </c>
      <c r="L15" s="31">
        <f>K15/1000</f>
        <v>22.327000000000002</v>
      </c>
      <c r="M15" s="81"/>
      <c r="N15" s="81"/>
      <c r="O15" s="4">
        <v>36.36</v>
      </c>
      <c r="P15" s="117">
        <f>O15*7.2</f>
        <v>261.79200000000003</v>
      </c>
      <c r="Q15" s="81"/>
      <c r="R15" s="81"/>
      <c r="S15" s="91"/>
      <c r="T15" s="31"/>
      <c r="U15" s="31">
        <f t="shared" si="1"/>
        <v>284.11900000000003</v>
      </c>
      <c r="V15" s="30">
        <v>0</v>
      </c>
      <c r="W15" s="30">
        <v>0.8</v>
      </c>
      <c r="X15" s="81" t="s">
        <v>72</v>
      </c>
      <c r="Y15" s="4">
        <v>22729</v>
      </c>
      <c r="Z15" s="31">
        <f t="shared" si="8"/>
        <v>22.728999999999999</v>
      </c>
      <c r="AA15" s="91"/>
      <c r="AB15" s="81"/>
      <c r="AC15" s="4">
        <v>35.799999999999997</v>
      </c>
      <c r="AD15" s="31">
        <f>AC15*7.2</f>
        <v>257.76</v>
      </c>
      <c r="AE15" s="81"/>
      <c r="AF15" s="91"/>
      <c r="AG15" s="91"/>
      <c r="AH15" s="91"/>
      <c r="AI15" s="31">
        <f t="shared" si="4"/>
        <v>280.48899999999998</v>
      </c>
      <c r="AJ15" s="33"/>
    </row>
    <row r="16" spans="1:36" ht="25.5">
      <c r="A16" s="81">
        <v>13</v>
      </c>
      <c r="B16" s="101"/>
      <c r="C16" s="81" t="s">
        <v>159</v>
      </c>
      <c r="D16" s="81" t="s">
        <v>160</v>
      </c>
      <c r="E16" s="134">
        <v>1</v>
      </c>
      <c r="F16" s="26">
        <f>1615+817+267</f>
        <v>2699</v>
      </c>
      <c r="G16" s="26" t="s">
        <v>179</v>
      </c>
      <c r="H16" s="30">
        <v>0</v>
      </c>
      <c r="I16" s="30">
        <v>0.2</v>
      </c>
      <c r="J16" s="81" t="s">
        <v>72</v>
      </c>
      <c r="K16" s="4">
        <v>52240</v>
      </c>
      <c r="L16" s="31">
        <f>K16/1000</f>
        <v>52.24</v>
      </c>
      <c r="M16" s="9"/>
      <c r="N16" s="9"/>
      <c r="O16" s="4">
        <v>101.13</v>
      </c>
      <c r="P16" s="117">
        <f>O16*7.2</f>
        <v>728.13599999999997</v>
      </c>
      <c r="Q16" s="81"/>
      <c r="R16" s="81"/>
      <c r="S16" s="91"/>
      <c r="T16" s="31"/>
      <c r="U16" s="31">
        <f t="shared" si="1"/>
        <v>780.37599999999998</v>
      </c>
      <c r="V16" s="30">
        <v>0</v>
      </c>
      <c r="W16" s="30">
        <v>0.2</v>
      </c>
      <c r="X16" s="81" t="s">
        <v>72</v>
      </c>
      <c r="Y16" s="4">
        <v>57500</v>
      </c>
      <c r="Z16" s="31">
        <f t="shared" si="8"/>
        <v>57.5</v>
      </c>
      <c r="AA16" s="129"/>
      <c r="AB16" s="9"/>
      <c r="AC16" s="79">
        <v>85.73</v>
      </c>
      <c r="AD16" s="31">
        <f>AC16*7.2</f>
        <v>617.25600000000009</v>
      </c>
      <c r="AE16" s="81"/>
      <c r="AF16" s="91"/>
      <c r="AG16" s="127"/>
      <c r="AH16" s="126"/>
      <c r="AI16" s="31">
        <f t="shared" si="4"/>
        <v>674.75600000000009</v>
      </c>
      <c r="AJ16" s="33"/>
    </row>
    <row r="17" spans="1:36" ht="15" customHeight="1">
      <c r="A17" s="81">
        <v>15</v>
      </c>
      <c r="B17" s="136"/>
      <c r="C17" s="81" t="s">
        <v>98</v>
      </c>
      <c r="D17" s="26" t="s">
        <v>147</v>
      </c>
      <c r="E17" s="26"/>
      <c r="F17" s="26"/>
      <c r="G17" s="26"/>
      <c r="H17" s="30"/>
      <c r="I17" s="30"/>
      <c r="J17" s="26"/>
      <c r="K17" s="128"/>
      <c r="L17" s="31"/>
      <c r="M17" s="27"/>
      <c r="N17" s="27"/>
      <c r="O17" s="81"/>
      <c r="P17" s="27"/>
      <c r="Q17" s="27"/>
      <c r="R17" s="27"/>
      <c r="S17" s="91"/>
      <c r="T17" s="31"/>
      <c r="U17" s="31">
        <f t="shared" si="1"/>
        <v>0</v>
      </c>
      <c r="V17" s="32"/>
      <c r="W17" s="32"/>
      <c r="X17" s="26"/>
      <c r="Y17" s="128"/>
      <c r="Z17" s="31"/>
      <c r="AA17" s="27"/>
      <c r="AB17" s="27"/>
      <c r="AC17" s="81"/>
      <c r="AD17" s="133"/>
      <c r="AE17" s="27"/>
      <c r="AF17" s="27"/>
      <c r="AG17" s="91"/>
      <c r="AH17" s="126"/>
      <c r="AI17" s="31">
        <f t="shared" si="4"/>
        <v>0</v>
      </c>
      <c r="AJ17" s="33"/>
    </row>
    <row r="18" spans="1:36" ht="15" customHeight="1">
      <c r="A18" s="81">
        <v>16</v>
      </c>
      <c r="B18" s="81" t="s">
        <v>40</v>
      </c>
      <c r="C18" s="81"/>
      <c r="D18" s="26"/>
      <c r="E18" s="26"/>
      <c r="F18" s="26"/>
      <c r="G18" s="26"/>
      <c r="H18" s="30"/>
      <c r="I18" s="30"/>
      <c r="J18" s="26"/>
      <c r="K18" s="91"/>
      <c r="L18" s="31"/>
      <c r="M18" s="27"/>
      <c r="N18" s="27"/>
      <c r="O18" s="81"/>
      <c r="P18" s="27"/>
      <c r="Q18" s="27"/>
      <c r="R18" s="27"/>
      <c r="S18" s="91"/>
      <c r="T18" s="31"/>
      <c r="U18" s="31">
        <f t="shared" si="1"/>
        <v>0</v>
      </c>
      <c r="V18" s="32"/>
      <c r="W18" s="32"/>
      <c r="X18" s="81"/>
      <c r="Y18" s="91"/>
      <c r="Z18" s="31"/>
      <c r="AA18" s="27"/>
      <c r="AB18" s="27"/>
      <c r="AC18" s="81"/>
      <c r="AD18" s="81"/>
      <c r="AE18" s="27"/>
      <c r="AF18" s="27"/>
      <c r="AG18" s="91"/>
      <c r="AH18" s="126"/>
      <c r="AI18" s="31">
        <f t="shared" si="4"/>
        <v>0</v>
      </c>
      <c r="AJ18" s="33"/>
    </row>
    <row r="19" spans="1:36" s="69" customFormat="1">
      <c r="A19" s="81">
        <v>17</v>
      </c>
      <c r="B19" s="81"/>
      <c r="C19" s="81"/>
      <c r="D19" s="26"/>
      <c r="E19" s="26"/>
      <c r="F19" s="26"/>
      <c r="G19" s="26"/>
      <c r="H19" s="30"/>
      <c r="I19" s="30"/>
      <c r="J19" s="26"/>
      <c r="K19" s="91"/>
      <c r="L19" s="31"/>
      <c r="M19" s="27"/>
      <c r="N19" s="27"/>
      <c r="O19" s="81"/>
      <c r="P19" s="27"/>
      <c r="Q19" s="27"/>
      <c r="R19" s="27"/>
      <c r="S19" s="91"/>
      <c r="T19" s="31"/>
      <c r="U19" s="31">
        <f t="shared" si="1"/>
        <v>0</v>
      </c>
      <c r="V19" s="32"/>
      <c r="W19" s="32"/>
      <c r="X19" s="81"/>
      <c r="Y19" s="91"/>
      <c r="Z19" s="31"/>
      <c r="AA19" s="27"/>
      <c r="AB19" s="27"/>
      <c r="AC19" s="81"/>
      <c r="AD19" s="81"/>
      <c r="AE19" s="27"/>
      <c r="AF19" s="27"/>
      <c r="AG19" s="91"/>
      <c r="AH19" s="126"/>
      <c r="AI19" s="31">
        <f t="shared" si="4"/>
        <v>0</v>
      </c>
      <c r="AJ19" s="12"/>
    </row>
    <row r="20" spans="1:36" ht="14.25" customHeight="1">
      <c r="A20" s="100" t="s">
        <v>17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34">
        <f>SUM(K4:K19)</f>
        <v>122522</v>
      </c>
      <c r="L20" s="34">
        <f t="shared" ref="L20:AI20" si="9">SUM(L4:L19)</f>
        <v>122.52199999999999</v>
      </c>
      <c r="M20" s="34">
        <f t="shared" si="9"/>
        <v>5500</v>
      </c>
      <c r="N20" s="34">
        <f t="shared" si="9"/>
        <v>52.975999999999999</v>
      </c>
      <c r="O20" s="34">
        <f t="shared" si="9"/>
        <v>222.99</v>
      </c>
      <c r="P20" s="34">
        <f>SUM(P4:P19)</f>
        <v>1605.5279999999998</v>
      </c>
      <c r="Q20" s="34">
        <f t="shared" si="9"/>
        <v>0</v>
      </c>
      <c r="R20" s="34">
        <f t="shared" si="9"/>
        <v>0</v>
      </c>
      <c r="S20" s="34">
        <f t="shared" si="9"/>
        <v>18</v>
      </c>
      <c r="T20" s="34">
        <f t="shared" si="9"/>
        <v>52.290000000000006</v>
      </c>
      <c r="U20" s="31">
        <f t="shared" si="1"/>
        <v>1833.3159999999998</v>
      </c>
      <c r="V20" s="34">
        <f t="shared" si="9"/>
        <v>0</v>
      </c>
      <c r="W20" s="34">
        <f t="shared" si="9"/>
        <v>3.5</v>
      </c>
      <c r="X20" s="34">
        <f t="shared" si="9"/>
        <v>0</v>
      </c>
      <c r="Y20" s="34">
        <f t="shared" si="9"/>
        <v>127722</v>
      </c>
      <c r="Z20" s="34">
        <f t="shared" si="9"/>
        <v>127.72199999999999</v>
      </c>
      <c r="AA20" s="34">
        <f t="shared" si="9"/>
        <v>5500</v>
      </c>
      <c r="AB20" s="34">
        <f t="shared" si="9"/>
        <v>52.975999999999999</v>
      </c>
      <c r="AC20" s="34">
        <f t="shared" si="9"/>
        <v>189.03</v>
      </c>
      <c r="AD20" s="34">
        <f t="shared" si="9"/>
        <v>1361.0160000000001</v>
      </c>
      <c r="AE20" s="34">
        <f t="shared" si="9"/>
        <v>0</v>
      </c>
      <c r="AF20" s="34">
        <f t="shared" si="9"/>
        <v>0</v>
      </c>
      <c r="AG20" s="34">
        <f t="shared" si="9"/>
        <v>0</v>
      </c>
      <c r="AH20" s="34">
        <f t="shared" si="9"/>
        <v>0</v>
      </c>
      <c r="AI20" s="34">
        <f t="shared" si="9"/>
        <v>1541.7140000000002</v>
      </c>
      <c r="AJ20" s="9"/>
    </row>
    <row r="21" spans="1:36" ht="14.25" customHeight="1">
      <c r="D21" s="71"/>
    </row>
    <row r="22" spans="1:36" ht="14.25" customHeight="1">
      <c r="D22" s="71"/>
    </row>
    <row r="23" spans="1:36">
      <c r="A23" s="92" t="s">
        <v>47</v>
      </c>
      <c r="B23" s="93"/>
      <c r="C23" s="93"/>
      <c r="D23" s="93"/>
      <c r="E23" s="93"/>
      <c r="F23" s="93"/>
    </row>
    <row r="24" spans="1:36">
      <c r="A24" s="73"/>
      <c r="B24" s="74" t="s">
        <v>68</v>
      </c>
      <c r="C24" s="75" t="s">
        <v>69</v>
      </c>
      <c r="D24" s="74" t="s">
        <v>70</v>
      </c>
      <c r="E24" s="75" t="s">
        <v>71</v>
      </c>
      <c r="F24" s="72"/>
    </row>
    <row r="25" spans="1:36">
      <c r="A25" s="73"/>
      <c r="B25" s="76">
        <v>2010</v>
      </c>
      <c r="C25" s="76">
        <v>2010</v>
      </c>
      <c r="D25" s="76">
        <v>2014</v>
      </c>
      <c r="E25" s="76">
        <v>2014</v>
      </c>
      <c r="F25" s="72"/>
    </row>
    <row r="26" spans="1:36">
      <c r="A26" s="74" t="s">
        <v>38</v>
      </c>
      <c r="B26" s="7">
        <f>N20</f>
        <v>52.975999999999999</v>
      </c>
      <c r="C26" s="6">
        <f>B26*0.31</f>
        <v>16.422560000000001</v>
      </c>
      <c r="D26" s="7">
        <f>AB20</f>
        <v>52.975999999999999</v>
      </c>
      <c r="E26" s="6">
        <f>D26*0.31</f>
        <v>16.422560000000001</v>
      </c>
      <c r="F26" s="72"/>
    </row>
    <row r="27" spans="1:36">
      <c r="A27" s="74" t="s">
        <v>78</v>
      </c>
      <c r="B27" s="7">
        <f>P20</f>
        <v>1605.5279999999998</v>
      </c>
      <c r="C27" s="6">
        <f>B27*0.38</f>
        <v>610.10063999999988</v>
      </c>
      <c r="D27" s="7">
        <f>AD20</f>
        <v>1361.0160000000001</v>
      </c>
      <c r="E27" s="6">
        <f>D27*0.38</f>
        <v>517.18608000000006</v>
      </c>
      <c r="F27" s="72"/>
    </row>
    <row r="28" spans="1:36">
      <c r="A28" s="74" t="s">
        <v>53</v>
      </c>
      <c r="B28" s="7">
        <f>R20</f>
        <v>0</v>
      </c>
      <c r="C28" s="6">
        <f>B28*0.227</f>
        <v>0</v>
      </c>
      <c r="D28" s="7">
        <f>AF20</f>
        <v>0</v>
      </c>
      <c r="E28" s="6">
        <f>D28*0.227</f>
        <v>0</v>
      </c>
      <c r="F28" s="72"/>
    </row>
    <row r="29" spans="1:36">
      <c r="A29" s="74" t="s">
        <v>39</v>
      </c>
      <c r="B29" s="7">
        <f>T20</f>
        <v>52.290000000000006</v>
      </c>
      <c r="C29" s="6">
        <f>B29*0.002</f>
        <v>0.10458000000000002</v>
      </c>
      <c r="D29" s="7">
        <f>AH20</f>
        <v>0</v>
      </c>
      <c r="E29" s="6">
        <f>D29*0.002</f>
        <v>0</v>
      </c>
      <c r="F29" s="72"/>
    </row>
    <row r="30" spans="1:36">
      <c r="A30" s="74" t="s">
        <v>48</v>
      </c>
      <c r="B30" s="7">
        <f>L20</f>
        <v>122.52199999999999</v>
      </c>
      <c r="C30" s="6">
        <f>B30*0.831</f>
        <v>101.81578199999998</v>
      </c>
      <c r="D30" s="7">
        <f>Z20</f>
        <v>127.72199999999999</v>
      </c>
      <c r="E30" s="6">
        <f>D30*0.831</f>
        <v>106.13698199999999</v>
      </c>
      <c r="F30" s="72"/>
    </row>
    <row r="31" spans="1:36">
      <c r="A31" s="74" t="s">
        <v>17</v>
      </c>
      <c r="B31" s="6">
        <f>SUM(B26:B30)</f>
        <v>1833.3159999999998</v>
      </c>
      <c r="C31" s="6">
        <f t="shared" ref="C31:E31" si="10">SUM(C26:C30)</f>
        <v>728.44356199999993</v>
      </c>
      <c r="D31" s="6">
        <f t="shared" si="10"/>
        <v>1541.7140000000002</v>
      </c>
      <c r="E31" s="6">
        <f t="shared" si="10"/>
        <v>639.74562200000003</v>
      </c>
      <c r="F31" s="77"/>
    </row>
    <row r="33" spans="2:2">
      <c r="B33" s="49" t="s">
        <v>97</v>
      </c>
    </row>
    <row r="34" spans="2:2">
      <c r="B34" s="46" t="s">
        <v>64</v>
      </c>
    </row>
  </sheetData>
  <mergeCells count="11">
    <mergeCell ref="H1:U1"/>
    <mergeCell ref="V1:AI1"/>
    <mergeCell ref="V2:X2"/>
    <mergeCell ref="Y2:AH2"/>
    <mergeCell ref="K2:T2"/>
    <mergeCell ref="A23:F23"/>
    <mergeCell ref="H2:J2"/>
    <mergeCell ref="C2:E2"/>
    <mergeCell ref="A20:J20"/>
    <mergeCell ref="B4:B13"/>
    <mergeCell ref="B14:B17"/>
  </mergeCells>
  <hyperlinks>
    <hyperlink ref="U3" location="OZE!A1" display="[jeżeli TAK, proszę wypełnić arksusz OZE]"/>
    <hyperlink ref="AI3" location="OZE!A1" display="[jeżeli TAK, proszę wypełnić arksusz OZE]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2"/>
  <sheetViews>
    <sheetView workbookViewId="0">
      <selection activeCell="C39" sqref="C39"/>
    </sheetView>
  </sheetViews>
  <sheetFormatPr defaultRowHeight="14.25"/>
  <cols>
    <col min="2" max="2" width="31.25" customWidth="1"/>
    <col min="3" max="3" width="21.875" customWidth="1"/>
    <col min="5" max="5" width="15.75" customWidth="1"/>
    <col min="6" max="6" width="13.5" bestFit="1" customWidth="1"/>
    <col min="7" max="8" width="11" bestFit="1" customWidth="1"/>
    <col min="9" max="9" width="10.375" bestFit="1" customWidth="1"/>
    <col min="10" max="10" width="10.125" bestFit="1" customWidth="1"/>
    <col min="11" max="11" width="10.125" customWidth="1"/>
    <col min="13" max="13" width="13.5" bestFit="1" customWidth="1"/>
    <col min="14" max="16" width="13.25" customWidth="1"/>
    <col min="17" max="17" width="11.5" bestFit="1" customWidth="1"/>
    <col min="18" max="18" width="11.5" customWidth="1"/>
  </cols>
  <sheetData>
    <row r="1" spans="1:19">
      <c r="A1" s="36"/>
      <c r="B1" s="36"/>
      <c r="C1" s="36"/>
      <c r="D1" s="36"/>
      <c r="E1" s="36"/>
      <c r="F1" s="106" t="s">
        <v>92</v>
      </c>
      <c r="G1" s="106"/>
      <c r="H1" s="37"/>
      <c r="I1" s="37"/>
      <c r="J1" s="37"/>
      <c r="K1" s="37"/>
      <c r="L1" s="37"/>
      <c r="M1" s="105"/>
      <c r="N1" s="105"/>
      <c r="O1" s="105"/>
      <c r="P1" s="105"/>
      <c r="Q1" s="105"/>
      <c r="R1" s="105"/>
      <c r="S1" s="105"/>
    </row>
    <row r="2" spans="1:19" ht="51">
      <c r="A2" s="38" t="s">
        <v>7</v>
      </c>
      <c r="B2" s="39" t="s">
        <v>0</v>
      </c>
      <c r="C2" s="39" t="s">
        <v>50</v>
      </c>
      <c r="D2" s="39" t="s">
        <v>57</v>
      </c>
      <c r="E2" s="39" t="s">
        <v>1</v>
      </c>
      <c r="F2" s="39" t="s">
        <v>93</v>
      </c>
      <c r="G2" s="39" t="s">
        <v>94</v>
      </c>
      <c r="H2" s="39" t="s">
        <v>95</v>
      </c>
      <c r="I2" s="39" t="s">
        <v>96</v>
      </c>
      <c r="J2" s="39" t="s">
        <v>62</v>
      </c>
      <c r="K2" s="39" t="s">
        <v>63</v>
      </c>
      <c r="L2" s="39" t="s">
        <v>2</v>
      </c>
      <c r="M2" s="39" t="s">
        <v>81</v>
      </c>
      <c r="N2" s="39" t="s">
        <v>82</v>
      </c>
      <c r="O2" s="39" t="s">
        <v>60</v>
      </c>
      <c r="P2" s="39" t="s">
        <v>61</v>
      </c>
      <c r="Q2" s="39" t="s">
        <v>62</v>
      </c>
      <c r="R2" s="39" t="s">
        <v>63</v>
      </c>
      <c r="S2" s="39" t="s">
        <v>2</v>
      </c>
    </row>
    <row r="3" spans="1:19">
      <c r="A3" s="40"/>
      <c r="B3" s="41"/>
      <c r="C3" s="41"/>
      <c r="D3" s="14" t="s">
        <v>3</v>
      </c>
      <c r="E3" s="14"/>
      <c r="F3" s="14" t="s">
        <v>4</v>
      </c>
      <c r="G3" s="14" t="s">
        <v>5</v>
      </c>
      <c r="H3" s="14" t="s">
        <v>4</v>
      </c>
      <c r="I3" s="14" t="s">
        <v>5</v>
      </c>
      <c r="J3" s="14" t="s">
        <v>6</v>
      </c>
      <c r="K3" s="14" t="s">
        <v>6</v>
      </c>
      <c r="L3" s="14"/>
      <c r="M3" s="14" t="s">
        <v>4</v>
      </c>
      <c r="N3" s="14" t="s">
        <v>5</v>
      </c>
      <c r="O3" s="14" t="s">
        <v>4</v>
      </c>
      <c r="P3" s="14" t="s">
        <v>5</v>
      </c>
      <c r="Q3" s="14" t="s">
        <v>6</v>
      </c>
      <c r="R3" s="14" t="s">
        <v>6</v>
      </c>
      <c r="S3" s="14"/>
    </row>
    <row r="4" spans="1:19" s="36" customFormat="1" ht="12.75">
      <c r="A4" s="42">
        <v>1</v>
      </c>
      <c r="B4" s="13" t="s">
        <v>145</v>
      </c>
      <c r="C4" s="13" t="s">
        <v>56</v>
      </c>
      <c r="D4" s="13"/>
      <c r="E4" s="81" t="s">
        <v>79</v>
      </c>
      <c r="F4" s="51">
        <v>2765.35</v>
      </c>
      <c r="G4" s="43">
        <f>F4*0.82*11.9/1000</f>
        <v>26.9842853</v>
      </c>
      <c r="H4" s="44"/>
      <c r="I4" s="44"/>
      <c r="J4" s="43">
        <f>G4*0.305</f>
        <v>8.2302070164999996</v>
      </c>
      <c r="K4" s="44"/>
      <c r="L4" s="44"/>
      <c r="M4" s="51">
        <v>2441.1999999999998</v>
      </c>
      <c r="N4" s="43">
        <f>M4*0.82*11.9/1000</f>
        <v>23.821229599999995</v>
      </c>
      <c r="O4" s="44"/>
      <c r="P4" s="44"/>
      <c r="Q4" s="43">
        <f>N4*0.305</f>
        <v>7.2654750279999982</v>
      </c>
      <c r="R4" s="44"/>
      <c r="S4" s="44"/>
    </row>
    <row r="5" spans="1:19" s="36" customFormat="1" ht="25.5">
      <c r="A5" s="42">
        <v>2</v>
      </c>
      <c r="B5" s="89" t="s">
        <v>169</v>
      </c>
      <c r="C5" s="13" t="s">
        <v>80</v>
      </c>
      <c r="D5" s="13">
        <v>1991</v>
      </c>
      <c r="E5" s="15" t="s">
        <v>79</v>
      </c>
      <c r="F5" s="90">
        <v>3320</v>
      </c>
      <c r="G5" s="43">
        <f t="shared" ref="G5:G8" si="0">F5*0.82*11.9/1000</f>
        <v>32.396560000000001</v>
      </c>
      <c r="H5" s="44"/>
      <c r="I5" s="44"/>
      <c r="J5" s="43">
        <f t="shared" ref="J5:J9" si="1">G5*0.305</f>
        <v>9.8809508000000008</v>
      </c>
      <c r="K5" s="44"/>
      <c r="L5" s="44"/>
      <c r="M5" s="90">
        <v>4628.7299999999996</v>
      </c>
      <c r="N5" s="43">
        <f t="shared" ref="N5:N8" si="2">M5*0.82*11.9/1000</f>
        <v>45.167147339999993</v>
      </c>
      <c r="O5" s="44"/>
      <c r="P5" s="44"/>
      <c r="Q5" s="43">
        <f t="shared" ref="Q5:Q8" si="3">N5*0.305</f>
        <v>13.775979938699997</v>
      </c>
      <c r="R5" s="44"/>
      <c r="S5" s="44"/>
    </row>
    <row r="6" spans="1:19" s="36" customFormat="1" ht="12.75">
      <c r="A6" s="42">
        <v>3</v>
      </c>
      <c r="B6" s="89" t="s">
        <v>170</v>
      </c>
      <c r="C6" s="13" t="s">
        <v>174</v>
      </c>
      <c r="D6" s="13">
        <v>1985</v>
      </c>
      <c r="E6" s="15" t="s">
        <v>79</v>
      </c>
      <c r="F6" s="90">
        <v>22066</v>
      </c>
      <c r="G6" s="43">
        <f t="shared" si="0"/>
        <v>215.32002799999998</v>
      </c>
      <c r="H6" s="44"/>
      <c r="I6" s="44"/>
      <c r="J6" s="43">
        <f t="shared" si="1"/>
        <v>65.672608539999999</v>
      </c>
      <c r="K6" s="44"/>
      <c r="L6" s="44"/>
      <c r="M6" s="90">
        <v>26591</v>
      </c>
      <c r="N6" s="43">
        <f t="shared" si="2"/>
        <v>259.47497800000002</v>
      </c>
      <c r="O6" s="44"/>
      <c r="P6" s="44"/>
      <c r="Q6" s="43">
        <f t="shared" si="3"/>
        <v>79.13986829000001</v>
      </c>
      <c r="R6" s="44"/>
      <c r="S6" s="44"/>
    </row>
    <row r="7" spans="1:19" s="36" customFormat="1" ht="12.75">
      <c r="A7" s="42">
        <v>4</v>
      </c>
      <c r="B7" s="89" t="s">
        <v>171</v>
      </c>
      <c r="C7" s="13" t="s">
        <v>175</v>
      </c>
      <c r="D7" s="13">
        <v>1991</v>
      </c>
      <c r="E7" s="15" t="s">
        <v>79</v>
      </c>
      <c r="F7" s="90">
        <v>12433.3</v>
      </c>
      <c r="G7" s="43">
        <f t="shared" si="0"/>
        <v>121.32414139999999</v>
      </c>
      <c r="H7" s="44"/>
      <c r="I7" s="44"/>
      <c r="J7" s="43">
        <f t="shared" si="1"/>
        <v>37.003863126999995</v>
      </c>
      <c r="K7" s="44"/>
      <c r="L7" s="44"/>
      <c r="M7" s="90">
        <v>16163</v>
      </c>
      <c r="N7" s="43">
        <f t="shared" si="2"/>
        <v>157.71855400000001</v>
      </c>
      <c r="O7" s="44"/>
      <c r="P7" s="44"/>
      <c r="Q7" s="43">
        <f t="shared" si="3"/>
        <v>48.10415897</v>
      </c>
      <c r="R7" s="44"/>
      <c r="S7" s="44"/>
    </row>
    <row r="8" spans="1:19" s="36" customFormat="1" ht="12.75">
      <c r="A8" s="42">
        <v>5</v>
      </c>
      <c r="B8" s="89" t="s">
        <v>172</v>
      </c>
      <c r="C8" s="13" t="s">
        <v>176</v>
      </c>
      <c r="D8" s="13">
        <v>1976</v>
      </c>
      <c r="E8" s="15" t="s">
        <v>79</v>
      </c>
      <c r="F8" s="90">
        <v>2202</v>
      </c>
      <c r="G8" s="43">
        <f t="shared" si="0"/>
        <v>21.487115999999997</v>
      </c>
      <c r="H8" s="44"/>
      <c r="I8" s="44"/>
      <c r="J8" s="43">
        <f t="shared" si="1"/>
        <v>6.5535703799999991</v>
      </c>
      <c r="K8" s="44"/>
      <c r="L8" s="44"/>
      <c r="M8" s="90">
        <v>2308</v>
      </c>
      <c r="N8" s="43">
        <f t="shared" si="2"/>
        <v>22.521464000000002</v>
      </c>
      <c r="O8" s="44"/>
      <c r="P8" s="44"/>
      <c r="Q8" s="43">
        <f t="shared" si="3"/>
        <v>6.8690465200000004</v>
      </c>
      <c r="R8" s="44"/>
      <c r="S8" s="44"/>
    </row>
    <row r="9" spans="1:19" s="36" customFormat="1" ht="12.75">
      <c r="A9" s="42">
        <v>6</v>
      </c>
      <c r="B9" s="89" t="s">
        <v>173</v>
      </c>
      <c r="C9" s="13" t="s">
        <v>177</v>
      </c>
      <c r="D9" s="13">
        <v>2013</v>
      </c>
      <c r="E9" s="15" t="s">
        <v>79</v>
      </c>
      <c r="G9" s="43"/>
      <c r="H9" s="90">
        <v>490</v>
      </c>
      <c r="I9" s="43">
        <f>H9*0.82*11.9/1000</f>
        <v>4.7814199999999989</v>
      </c>
      <c r="J9" s="43">
        <f t="shared" si="1"/>
        <v>0</v>
      </c>
      <c r="K9" s="44"/>
      <c r="L9" s="44"/>
      <c r="O9" s="90">
        <v>1628</v>
      </c>
      <c r="P9" s="43">
        <f>O9*0.82*11.9/1000</f>
        <v>15.886023999999997</v>
      </c>
      <c r="Q9" s="43">
        <f>P9*0.305</f>
        <v>4.845237319999999</v>
      </c>
      <c r="R9" s="44"/>
      <c r="S9" s="44"/>
    </row>
    <row r="10" spans="1:19" s="36" customFormat="1" ht="14.25" customHeight="1">
      <c r="A10" s="104" t="s">
        <v>17</v>
      </c>
      <c r="B10" s="104"/>
      <c r="C10" s="104"/>
      <c r="D10" s="104"/>
      <c r="E10" s="104"/>
      <c r="F10" s="45">
        <f t="shared" ref="F10:R10" si="4">SUM(F4:F9)</f>
        <v>42786.649999999994</v>
      </c>
      <c r="G10" s="52">
        <f t="shared" si="4"/>
        <v>417.5121307</v>
      </c>
      <c r="H10" s="45">
        <f t="shared" si="4"/>
        <v>490</v>
      </c>
      <c r="I10" s="52">
        <f t="shared" si="4"/>
        <v>4.7814199999999989</v>
      </c>
      <c r="J10" s="45">
        <f t="shared" si="4"/>
        <v>127.34119986349998</v>
      </c>
      <c r="K10" s="45">
        <f t="shared" si="4"/>
        <v>0</v>
      </c>
      <c r="L10" s="45">
        <f t="shared" si="4"/>
        <v>0</v>
      </c>
      <c r="M10" s="45">
        <f t="shared" si="4"/>
        <v>52131.93</v>
      </c>
      <c r="N10" s="52">
        <f t="shared" si="4"/>
        <v>508.70337294000007</v>
      </c>
      <c r="O10" s="45">
        <f t="shared" si="4"/>
        <v>1628</v>
      </c>
      <c r="P10" s="52">
        <f t="shared" si="4"/>
        <v>15.886023999999997</v>
      </c>
      <c r="Q10" s="45">
        <f t="shared" si="4"/>
        <v>159.99976606670003</v>
      </c>
      <c r="R10" s="45">
        <f t="shared" si="4"/>
        <v>0</v>
      </c>
      <c r="S10" s="44"/>
    </row>
    <row r="11" spans="1:19">
      <c r="A11" s="36"/>
      <c r="B11" s="49" t="s">
        <v>97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19">
      <c r="A12" s="36"/>
      <c r="B12" s="46" t="s">
        <v>64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</row>
  </sheetData>
  <mergeCells count="3">
    <mergeCell ref="A10:E10"/>
    <mergeCell ref="M1:S1"/>
    <mergeCell ref="F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1"/>
  <sheetViews>
    <sheetView topLeftCell="A27" workbookViewId="0">
      <selection activeCell="G52" sqref="G52"/>
    </sheetView>
  </sheetViews>
  <sheetFormatPr defaultRowHeight="15"/>
  <cols>
    <col min="1" max="1" width="9" style="5"/>
    <col min="2" max="2" width="22.75" style="5" customWidth="1"/>
    <col min="3" max="5" width="23.5" style="5" customWidth="1"/>
    <col min="6" max="6" width="24.625" style="5" customWidth="1"/>
    <col min="7" max="16384" width="9" style="5"/>
  </cols>
  <sheetData>
    <row r="1" spans="1:9" s="62" customFormat="1" ht="76.5">
      <c r="A1" s="63" t="s">
        <v>7</v>
      </c>
      <c r="B1" s="64" t="s">
        <v>9</v>
      </c>
      <c r="C1" s="64" t="s">
        <v>83</v>
      </c>
      <c r="D1" s="64" t="s">
        <v>126</v>
      </c>
      <c r="E1" s="64" t="s">
        <v>127</v>
      </c>
      <c r="F1" s="64" t="s">
        <v>124</v>
      </c>
      <c r="G1" s="64" t="s">
        <v>87</v>
      </c>
      <c r="H1" s="65" t="s">
        <v>187</v>
      </c>
      <c r="I1" s="65" t="s">
        <v>178</v>
      </c>
    </row>
    <row r="2" spans="1:9" s="62" customFormat="1" ht="26.25">
      <c r="A2" s="63"/>
      <c r="B2" s="66" t="s">
        <v>84</v>
      </c>
      <c r="C2" s="64"/>
      <c r="D2" s="64"/>
      <c r="E2" s="64"/>
      <c r="F2" s="64" t="s">
        <v>85</v>
      </c>
      <c r="G2" s="64" t="s">
        <v>86</v>
      </c>
      <c r="H2" s="65" t="s">
        <v>125</v>
      </c>
      <c r="I2" s="65" t="s">
        <v>5</v>
      </c>
    </row>
    <row r="3" spans="1:9" ht="30">
      <c r="A3" s="3">
        <v>1</v>
      </c>
      <c r="B3" s="15" t="s">
        <v>11</v>
      </c>
      <c r="C3" s="35" t="s">
        <v>98</v>
      </c>
      <c r="D3" s="35" t="s">
        <v>128</v>
      </c>
      <c r="E3" s="35">
        <v>21487409</v>
      </c>
      <c r="F3" s="67">
        <v>0.6</v>
      </c>
      <c r="G3" s="67">
        <v>4</v>
      </c>
      <c r="H3" s="68">
        <f>F3/G3*1000</f>
        <v>150</v>
      </c>
      <c r="I3" s="115">
        <f>F3*4000/1000</f>
        <v>2.4</v>
      </c>
    </row>
    <row r="4" spans="1:9" ht="30">
      <c r="A4" s="3">
        <v>2</v>
      </c>
      <c r="B4" s="15" t="s">
        <v>11</v>
      </c>
      <c r="C4" s="35" t="s">
        <v>99</v>
      </c>
      <c r="D4" s="35" t="s">
        <v>128</v>
      </c>
      <c r="E4" s="35">
        <v>13121194</v>
      </c>
      <c r="F4" s="67">
        <v>0.75</v>
      </c>
      <c r="G4" s="67">
        <v>5</v>
      </c>
      <c r="H4" s="68">
        <f t="shared" ref="H4:H39" si="0">F4/G4*1000</f>
        <v>150</v>
      </c>
      <c r="I4" s="115">
        <f t="shared" ref="I4:I47" si="1">F4*4000/1000</f>
        <v>3</v>
      </c>
    </row>
    <row r="5" spans="1:9" ht="30">
      <c r="A5" s="3">
        <v>3</v>
      </c>
      <c r="B5" s="15" t="s">
        <v>11</v>
      </c>
      <c r="C5" s="35" t="s">
        <v>100</v>
      </c>
      <c r="D5" s="35" t="s">
        <v>128</v>
      </c>
      <c r="E5" s="35">
        <v>22888171</v>
      </c>
      <c r="F5" s="67">
        <v>1.05</v>
      </c>
      <c r="G5" s="67">
        <v>7</v>
      </c>
      <c r="H5" s="68">
        <f t="shared" si="0"/>
        <v>150</v>
      </c>
      <c r="I5" s="115">
        <f t="shared" si="1"/>
        <v>4.2</v>
      </c>
    </row>
    <row r="6" spans="1:9" ht="30">
      <c r="A6" s="3">
        <v>4</v>
      </c>
      <c r="B6" s="15" t="s">
        <v>11</v>
      </c>
      <c r="C6" s="35" t="s">
        <v>101</v>
      </c>
      <c r="D6" s="35" t="s">
        <v>128</v>
      </c>
      <c r="E6" s="35">
        <v>22927507</v>
      </c>
      <c r="F6" s="67">
        <v>0.3</v>
      </c>
      <c r="G6" s="67">
        <v>2</v>
      </c>
      <c r="H6" s="68">
        <f t="shared" si="0"/>
        <v>150</v>
      </c>
      <c r="I6" s="115">
        <f t="shared" si="1"/>
        <v>1.2</v>
      </c>
    </row>
    <row r="7" spans="1:9" ht="30">
      <c r="A7" s="3">
        <v>5</v>
      </c>
      <c r="B7" s="15" t="s">
        <v>11</v>
      </c>
      <c r="C7" s="35" t="s">
        <v>102</v>
      </c>
      <c r="D7" s="35" t="s">
        <v>128</v>
      </c>
      <c r="E7" s="35">
        <v>55668</v>
      </c>
      <c r="F7" s="67">
        <v>2.5</v>
      </c>
      <c r="G7" s="67">
        <v>10</v>
      </c>
      <c r="H7" s="68">
        <f t="shared" si="0"/>
        <v>250</v>
      </c>
      <c r="I7" s="115">
        <f t="shared" si="1"/>
        <v>10</v>
      </c>
    </row>
    <row r="8" spans="1:9" ht="30">
      <c r="A8" s="3">
        <v>6</v>
      </c>
      <c r="B8" s="15" t="s">
        <v>11</v>
      </c>
      <c r="C8" s="35" t="s">
        <v>103</v>
      </c>
      <c r="D8" s="35" t="s">
        <v>128</v>
      </c>
      <c r="E8" s="35">
        <v>70021609</v>
      </c>
      <c r="F8" s="67">
        <v>3.15</v>
      </c>
      <c r="G8" s="67">
        <v>32</v>
      </c>
      <c r="H8" s="68">
        <f t="shared" si="0"/>
        <v>98.4375</v>
      </c>
      <c r="I8" s="115">
        <f t="shared" si="1"/>
        <v>12.6</v>
      </c>
    </row>
    <row r="9" spans="1:9" ht="30">
      <c r="A9" s="3">
        <v>7</v>
      </c>
      <c r="B9" s="15" t="s">
        <v>11</v>
      </c>
      <c r="C9" s="35" t="s">
        <v>104</v>
      </c>
      <c r="D9" s="35" t="s">
        <v>128</v>
      </c>
      <c r="E9" s="35">
        <v>70212806</v>
      </c>
      <c r="F9" s="67">
        <v>3.13</v>
      </c>
      <c r="G9" s="67">
        <v>25</v>
      </c>
      <c r="H9" s="68">
        <f t="shared" si="0"/>
        <v>125.2</v>
      </c>
      <c r="I9" s="115">
        <f t="shared" si="1"/>
        <v>12.52</v>
      </c>
    </row>
    <row r="10" spans="1:9" ht="30">
      <c r="A10" s="3">
        <v>8</v>
      </c>
      <c r="B10" s="15" t="s">
        <v>11</v>
      </c>
      <c r="C10" s="35" t="s">
        <v>105</v>
      </c>
      <c r="D10" s="35" t="s">
        <v>128</v>
      </c>
      <c r="E10" s="35">
        <v>8808169</v>
      </c>
      <c r="F10" s="67">
        <v>3.5</v>
      </c>
      <c r="G10" s="67">
        <v>14</v>
      </c>
      <c r="H10" s="68">
        <f t="shared" si="0"/>
        <v>250</v>
      </c>
      <c r="I10" s="115">
        <f t="shared" si="1"/>
        <v>14</v>
      </c>
    </row>
    <row r="11" spans="1:9" ht="30">
      <c r="A11" s="3">
        <v>9</v>
      </c>
      <c r="B11" s="15" t="s">
        <v>11</v>
      </c>
      <c r="C11" s="35" t="s">
        <v>106</v>
      </c>
      <c r="D11" s="35" t="s">
        <v>128</v>
      </c>
      <c r="E11" s="35">
        <v>70197691</v>
      </c>
      <c r="F11" s="67">
        <v>11</v>
      </c>
      <c r="G11" s="67">
        <v>50</v>
      </c>
      <c r="H11" s="68">
        <f t="shared" si="0"/>
        <v>220</v>
      </c>
      <c r="I11" s="115">
        <f t="shared" si="1"/>
        <v>44</v>
      </c>
    </row>
    <row r="12" spans="1:9" ht="30">
      <c r="A12" s="3">
        <v>10</v>
      </c>
      <c r="B12" s="15" t="s">
        <v>11</v>
      </c>
      <c r="C12" s="35" t="s">
        <v>103</v>
      </c>
      <c r="D12" s="35" t="s">
        <v>128</v>
      </c>
      <c r="E12" s="35">
        <v>113956733</v>
      </c>
      <c r="F12" s="67">
        <v>3.75</v>
      </c>
      <c r="G12" s="67">
        <v>15</v>
      </c>
      <c r="H12" s="68">
        <f t="shared" si="0"/>
        <v>250</v>
      </c>
      <c r="I12" s="115">
        <f t="shared" si="1"/>
        <v>15</v>
      </c>
    </row>
    <row r="13" spans="1:9" ht="30">
      <c r="A13" s="3">
        <v>11</v>
      </c>
      <c r="B13" s="15" t="s">
        <v>11</v>
      </c>
      <c r="C13" s="35" t="s">
        <v>107</v>
      </c>
      <c r="D13" s="35" t="s">
        <v>128</v>
      </c>
      <c r="E13" s="35">
        <v>70194904</v>
      </c>
      <c r="F13" s="67">
        <v>2.5</v>
      </c>
      <c r="G13" s="67">
        <v>10</v>
      </c>
      <c r="H13" s="68">
        <f t="shared" si="0"/>
        <v>250</v>
      </c>
      <c r="I13" s="115">
        <f t="shared" si="1"/>
        <v>10</v>
      </c>
    </row>
    <row r="14" spans="1:9" ht="30">
      <c r="A14" s="3">
        <v>12</v>
      </c>
      <c r="B14" s="15" t="s">
        <v>11</v>
      </c>
      <c r="C14" s="35" t="s">
        <v>108</v>
      </c>
      <c r="D14" s="35" t="s">
        <v>128</v>
      </c>
      <c r="E14" s="35">
        <v>127076</v>
      </c>
      <c r="F14" s="67">
        <v>0.38</v>
      </c>
      <c r="G14" s="67">
        <v>3</v>
      </c>
      <c r="H14" s="68">
        <f t="shared" si="0"/>
        <v>126.66666666666667</v>
      </c>
      <c r="I14" s="115">
        <f t="shared" si="1"/>
        <v>1.52</v>
      </c>
    </row>
    <row r="15" spans="1:9" ht="30">
      <c r="A15" s="3">
        <v>13</v>
      </c>
      <c r="B15" s="15" t="s">
        <v>11</v>
      </c>
      <c r="C15" s="35" t="s">
        <v>101</v>
      </c>
      <c r="D15" s="35" t="s">
        <v>128</v>
      </c>
      <c r="E15" s="35">
        <v>70197660</v>
      </c>
      <c r="F15" s="67">
        <v>2.75</v>
      </c>
      <c r="G15" s="67">
        <v>11</v>
      </c>
      <c r="H15" s="68">
        <f t="shared" si="0"/>
        <v>250</v>
      </c>
      <c r="I15" s="115">
        <f t="shared" si="1"/>
        <v>11</v>
      </c>
    </row>
    <row r="16" spans="1:9" ht="30">
      <c r="A16" s="3">
        <v>14</v>
      </c>
      <c r="B16" s="15" t="s">
        <v>11</v>
      </c>
      <c r="C16" s="35" t="s">
        <v>109</v>
      </c>
      <c r="D16" s="35" t="s">
        <v>128</v>
      </c>
      <c r="E16" s="35">
        <v>14461448</v>
      </c>
      <c r="F16" s="67">
        <v>2.4</v>
      </c>
      <c r="G16" s="67">
        <v>16</v>
      </c>
      <c r="H16" s="68">
        <f t="shared" si="0"/>
        <v>150</v>
      </c>
      <c r="I16" s="115">
        <f t="shared" si="1"/>
        <v>9.6</v>
      </c>
    </row>
    <row r="17" spans="1:9" ht="30">
      <c r="A17" s="3">
        <v>15</v>
      </c>
      <c r="B17" s="15" t="s">
        <v>11</v>
      </c>
      <c r="C17" s="35" t="s">
        <v>110</v>
      </c>
      <c r="D17" s="35" t="s">
        <v>128</v>
      </c>
      <c r="E17" s="35">
        <v>95392</v>
      </c>
      <c r="F17" s="67">
        <v>2.7</v>
      </c>
      <c r="G17" s="67">
        <v>18</v>
      </c>
      <c r="H17" s="68">
        <f t="shared" si="0"/>
        <v>150.00000000000003</v>
      </c>
      <c r="I17" s="115">
        <f t="shared" si="1"/>
        <v>10.8</v>
      </c>
    </row>
    <row r="18" spans="1:9" ht="30">
      <c r="A18" s="3">
        <v>16</v>
      </c>
      <c r="B18" s="15" t="s">
        <v>11</v>
      </c>
      <c r="C18" s="35" t="s">
        <v>98</v>
      </c>
      <c r="D18" s="35" t="s">
        <v>128</v>
      </c>
      <c r="E18" s="35">
        <v>11934889</v>
      </c>
      <c r="F18" s="67">
        <v>2.4</v>
      </c>
      <c r="G18" s="67">
        <v>16</v>
      </c>
      <c r="H18" s="68">
        <f t="shared" si="0"/>
        <v>150</v>
      </c>
      <c r="I18" s="115">
        <f t="shared" si="1"/>
        <v>9.6</v>
      </c>
    </row>
    <row r="19" spans="1:9" ht="30">
      <c r="A19" s="3">
        <v>17</v>
      </c>
      <c r="B19" s="15" t="s">
        <v>11</v>
      </c>
      <c r="C19" s="35" t="s">
        <v>111</v>
      </c>
      <c r="D19" s="35" t="s">
        <v>128</v>
      </c>
      <c r="E19" s="35">
        <v>70197918</v>
      </c>
      <c r="F19" s="67">
        <v>2.5</v>
      </c>
      <c r="G19" s="67">
        <v>10</v>
      </c>
      <c r="H19" s="68">
        <f t="shared" si="0"/>
        <v>250</v>
      </c>
      <c r="I19" s="115">
        <f t="shared" si="1"/>
        <v>10</v>
      </c>
    </row>
    <row r="20" spans="1:9" ht="30">
      <c r="A20" s="3">
        <v>18</v>
      </c>
      <c r="B20" s="15" t="s">
        <v>11</v>
      </c>
      <c r="C20" s="35" t="s">
        <v>107</v>
      </c>
      <c r="D20" s="35" t="s">
        <v>128</v>
      </c>
      <c r="E20" s="35">
        <v>129552</v>
      </c>
      <c r="F20" s="67">
        <v>0.75</v>
      </c>
      <c r="G20" s="67">
        <v>3</v>
      </c>
      <c r="H20" s="68">
        <f t="shared" si="0"/>
        <v>250</v>
      </c>
      <c r="I20" s="115">
        <f t="shared" si="1"/>
        <v>3</v>
      </c>
    </row>
    <row r="21" spans="1:9" ht="30">
      <c r="A21" s="3">
        <v>19</v>
      </c>
      <c r="B21" s="15" t="s">
        <v>11</v>
      </c>
      <c r="C21" s="35" t="s">
        <v>112</v>
      </c>
      <c r="D21" s="35" t="s">
        <v>128</v>
      </c>
      <c r="E21" s="35">
        <v>129548</v>
      </c>
      <c r="F21" s="67">
        <v>1.25</v>
      </c>
      <c r="G21" s="67">
        <v>10</v>
      </c>
      <c r="H21" s="68">
        <f t="shared" si="0"/>
        <v>125</v>
      </c>
      <c r="I21" s="115">
        <f t="shared" si="1"/>
        <v>5</v>
      </c>
    </row>
    <row r="22" spans="1:9" ht="30">
      <c r="A22" s="3">
        <v>20</v>
      </c>
      <c r="B22" s="15" t="s">
        <v>11</v>
      </c>
      <c r="C22" s="35" t="s">
        <v>113</v>
      </c>
      <c r="D22" s="35" t="s">
        <v>128</v>
      </c>
      <c r="E22" s="35">
        <v>13146551</v>
      </c>
      <c r="F22" s="67">
        <v>1.5</v>
      </c>
      <c r="G22" s="67">
        <v>10</v>
      </c>
      <c r="H22" s="68">
        <f t="shared" si="0"/>
        <v>150</v>
      </c>
      <c r="I22" s="115">
        <f t="shared" si="1"/>
        <v>6</v>
      </c>
    </row>
    <row r="23" spans="1:9" ht="30">
      <c r="A23" s="3">
        <v>21</v>
      </c>
      <c r="B23" s="15" t="s">
        <v>11</v>
      </c>
      <c r="C23" s="35" t="s">
        <v>114</v>
      </c>
      <c r="D23" s="35" t="s">
        <v>128</v>
      </c>
      <c r="E23" s="35">
        <v>23021209</v>
      </c>
      <c r="F23" s="67">
        <v>1.5</v>
      </c>
      <c r="G23" s="67">
        <v>7</v>
      </c>
      <c r="H23" s="68">
        <f t="shared" si="0"/>
        <v>214.28571428571428</v>
      </c>
      <c r="I23" s="115">
        <f t="shared" si="1"/>
        <v>6</v>
      </c>
    </row>
    <row r="24" spans="1:9" ht="30">
      <c r="A24" s="3">
        <v>22</v>
      </c>
      <c r="B24" s="15" t="s">
        <v>11</v>
      </c>
      <c r="C24" s="35" t="s">
        <v>114</v>
      </c>
      <c r="D24" s="35" t="s">
        <v>128</v>
      </c>
      <c r="E24" s="35">
        <v>24072660</v>
      </c>
      <c r="F24" s="67">
        <v>4</v>
      </c>
      <c r="G24" s="67">
        <v>14</v>
      </c>
      <c r="H24" s="68">
        <f t="shared" si="0"/>
        <v>285.71428571428572</v>
      </c>
      <c r="I24" s="115">
        <f t="shared" si="1"/>
        <v>16</v>
      </c>
    </row>
    <row r="25" spans="1:9" ht="30">
      <c r="A25" s="3">
        <v>23</v>
      </c>
      <c r="B25" s="15" t="s">
        <v>11</v>
      </c>
      <c r="C25" s="35" t="s">
        <v>114</v>
      </c>
      <c r="D25" s="35" t="s">
        <v>128</v>
      </c>
      <c r="E25" s="35">
        <v>8761462</v>
      </c>
      <c r="F25" s="67">
        <v>2</v>
      </c>
      <c r="G25" s="67">
        <v>9</v>
      </c>
      <c r="H25" s="68">
        <f t="shared" si="0"/>
        <v>222.2222222222222</v>
      </c>
      <c r="I25" s="115">
        <f t="shared" si="1"/>
        <v>8</v>
      </c>
    </row>
    <row r="26" spans="1:9" ht="30">
      <c r="A26" s="3">
        <v>24</v>
      </c>
      <c r="B26" s="15" t="s">
        <v>11</v>
      </c>
      <c r="C26" s="35" t="s">
        <v>115</v>
      </c>
      <c r="D26" s="35" t="s">
        <v>128</v>
      </c>
      <c r="E26" s="35">
        <v>70120656</v>
      </c>
      <c r="F26" s="67">
        <v>8</v>
      </c>
      <c r="G26" s="67">
        <v>29</v>
      </c>
      <c r="H26" s="68">
        <f t="shared" si="0"/>
        <v>275.86206896551721</v>
      </c>
      <c r="I26" s="115">
        <f t="shared" si="1"/>
        <v>32</v>
      </c>
    </row>
    <row r="27" spans="1:9" ht="30">
      <c r="A27" s="3">
        <v>25</v>
      </c>
      <c r="B27" s="15" t="s">
        <v>11</v>
      </c>
      <c r="C27" s="35" t="s">
        <v>116</v>
      </c>
      <c r="D27" s="35" t="s">
        <v>128</v>
      </c>
      <c r="E27" s="35">
        <v>30582826</v>
      </c>
      <c r="F27" s="67">
        <v>1</v>
      </c>
      <c r="G27" s="67">
        <v>8</v>
      </c>
      <c r="H27" s="68">
        <f t="shared" si="0"/>
        <v>125</v>
      </c>
      <c r="I27" s="115">
        <f t="shared" si="1"/>
        <v>4</v>
      </c>
    </row>
    <row r="28" spans="1:9" ht="30">
      <c r="A28" s="3">
        <v>26</v>
      </c>
      <c r="B28" s="15" t="s">
        <v>11</v>
      </c>
      <c r="C28" s="35" t="s">
        <v>116</v>
      </c>
      <c r="D28" s="35" t="s">
        <v>128</v>
      </c>
      <c r="E28" s="35">
        <v>108971</v>
      </c>
      <c r="F28" s="67">
        <v>1.5</v>
      </c>
      <c r="G28" s="67">
        <v>9</v>
      </c>
      <c r="H28" s="68">
        <f t="shared" si="0"/>
        <v>166.66666666666666</v>
      </c>
      <c r="I28" s="115">
        <f t="shared" si="1"/>
        <v>6</v>
      </c>
    </row>
    <row r="29" spans="1:9" ht="30">
      <c r="A29" s="3">
        <v>27</v>
      </c>
      <c r="B29" s="15" t="s">
        <v>11</v>
      </c>
      <c r="C29" s="5" t="s">
        <v>117</v>
      </c>
      <c r="D29" s="35" t="s">
        <v>128</v>
      </c>
      <c r="E29" s="5">
        <v>26227042</v>
      </c>
      <c r="F29" s="67">
        <v>3</v>
      </c>
      <c r="G29" s="67">
        <v>5</v>
      </c>
      <c r="H29" s="68">
        <f t="shared" si="0"/>
        <v>600</v>
      </c>
      <c r="I29" s="115">
        <f t="shared" si="1"/>
        <v>12</v>
      </c>
    </row>
    <row r="30" spans="1:9" ht="30">
      <c r="A30" s="3">
        <v>28</v>
      </c>
      <c r="B30" s="15" t="s">
        <v>11</v>
      </c>
      <c r="C30" s="5" t="s">
        <v>117</v>
      </c>
      <c r="D30" s="35" t="s">
        <v>128</v>
      </c>
      <c r="E30" s="5">
        <v>21883706</v>
      </c>
      <c r="F30" s="67">
        <v>4</v>
      </c>
      <c r="G30" s="67">
        <v>16</v>
      </c>
      <c r="H30" s="68">
        <f t="shared" si="0"/>
        <v>250</v>
      </c>
      <c r="I30" s="115">
        <f t="shared" si="1"/>
        <v>16</v>
      </c>
    </row>
    <row r="31" spans="1:9" ht="30">
      <c r="A31" s="3">
        <v>29</v>
      </c>
      <c r="B31" s="15" t="s">
        <v>11</v>
      </c>
      <c r="C31" s="5" t="s">
        <v>117</v>
      </c>
      <c r="D31" s="35" t="s">
        <v>128</v>
      </c>
      <c r="E31" s="5">
        <v>17189689</v>
      </c>
      <c r="F31" s="67">
        <v>4</v>
      </c>
      <c r="G31" s="67">
        <v>9</v>
      </c>
      <c r="H31" s="68">
        <f t="shared" si="0"/>
        <v>444.4444444444444</v>
      </c>
      <c r="I31" s="115">
        <f t="shared" si="1"/>
        <v>16</v>
      </c>
    </row>
    <row r="32" spans="1:9" ht="30">
      <c r="A32" s="3">
        <v>30</v>
      </c>
      <c r="B32" s="15" t="s">
        <v>11</v>
      </c>
      <c r="C32" s="35" t="s">
        <v>118</v>
      </c>
      <c r="D32" s="35" t="s">
        <v>128</v>
      </c>
      <c r="E32" s="35">
        <v>11372383</v>
      </c>
      <c r="F32" s="67">
        <v>2</v>
      </c>
      <c r="G32" s="67">
        <v>5</v>
      </c>
      <c r="H32" s="68">
        <f t="shared" si="0"/>
        <v>400</v>
      </c>
      <c r="I32" s="115">
        <f t="shared" si="1"/>
        <v>8</v>
      </c>
    </row>
    <row r="33" spans="1:9" ht="30">
      <c r="A33" s="3">
        <v>31</v>
      </c>
      <c r="B33" s="15" t="s">
        <v>11</v>
      </c>
      <c r="C33" s="35" t="s">
        <v>119</v>
      </c>
      <c r="D33" s="35" t="s">
        <v>128</v>
      </c>
      <c r="E33" s="35">
        <v>21488727</v>
      </c>
      <c r="F33" s="67">
        <v>3</v>
      </c>
      <c r="G33" s="67">
        <v>23</v>
      </c>
      <c r="H33" s="68">
        <f t="shared" si="0"/>
        <v>130.43478260869566</v>
      </c>
      <c r="I33" s="115">
        <f t="shared" si="1"/>
        <v>12</v>
      </c>
    </row>
    <row r="34" spans="1:9" ht="30">
      <c r="A34" s="3">
        <v>32</v>
      </c>
      <c r="B34" s="15" t="s">
        <v>11</v>
      </c>
      <c r="C34" s="35" t="s">
        <v>120</v>
      </c>
      <c r="D34" s="35" t="s">
        <v>128</v>
      </c>
      <c r="E34" s="35">
        <v>25967579</v>
      </c>
      <c r="F34" s="67">
        <v>1</v>
      </c>
      <c r="G34" s="67">
        <v>5</v>
      </c>
      <c r="H34" s="68">
        <f t="shared" si="0"/>
        <v>200</v>
      </c>
      <c r="I34" s="115">
        <f t="shared" si="1"/>
        <v>4</v>
      </c>
    </row>
    <row r="35" spans="1:9" ht="30">
      <c r="A35" s="3">
        <v>33</v>
      </c>
      <c r="B35" s="15" t="s">
        <v>11</v>
      </c>
      <c r="C35" s="35" t="s">
        <v>120</v>
      </c>
      <c r="D35" s="35" t="s">
        <v>128</v>
      </c>
      <c r="E35" s="35">
        <v>13481483</v>
      </c>
      <c r="F35" s="67">
        <v>3</v>
      </c>
      <c r="G35" s="67">
        <v>15</v>
      </c>
      <c r="H35" s="68">
        <f t="shared" si="0"/>
        <v>200</v>
      </c>
      <c r="I35" s="115">
        <f t="shared" si="1"/>
        <v>12</v>
      </c>
    </row>
    <row r="36" spans="1:9" ht="30">
      <c r="A36" s="3">
        <v>34</v>
      </c>
      <c r="B36" s="15" t="s">
        <v>11</v>
      </c>
      <c r="C36" s="35" t="s">
        <v>120</v>
      </c>
      <c r="D36" s="35" t="s">
        <v>128</v>
      </c>
      <c r="E36" s="35">
        <v>23972318</v>
      </c>
      <c r="F36" s="67">
        <v>3</v>
      </c>
      <c r="G36" s="67">
        <v>10</v>
      </c>
      <c r="H36" s="68">
        <f t="shared" si="0"/>
        <v>300</v>
      </c>
      <c r="I36" s="115">
        <f t="shared" si="1"/>
        <v>12</v>
      </c>
    </row>
    <row r="37" spans="1:9" ht="30">
      <c r="A37" s="3">
        <v>35</v>
      </c>
      <c r="B37" s="15" t="s">
        <v>11</v>
      </c>
      <c r="C37" s="35" t="s">
        <v>121</v>
      </c>
      <c r="D37" s="35" t="s">
        <v>128</v>
      </c>
      <c r="E37" s="35">
        <v>24482101</v>
      </c>
      <c r="F37" s="67">
        <v>1</v>
      </c>
      <c r="G37" s="67">
        <v>5</v>
      </c>
      <c r="H37" s="68">
        <f t="shared" si="0"/>
        <v>200</v>
      </c>
      <c r="I37" s="115">
        <f t="shared" si="1"/>
        <v>4</v>
      </c>
    </row>
    <row r="38" spans="1:9" ht="30">
      <c r="A38" s="3">
        <v>73</v>
      </c>
      <c r="B38" s="15" t="s">
        <v>11</v>
      </c>
      <c r="C38" s="80" t="s">
        <v>122</v>
      </c>
      <c r="D38" s="35" t="s">
        <v>128</v>
      </c>
      <c r="E38" s="80">
        <v>25164998</v>
      </c>
      <c r="F38" s="47">
        <v>1</v>
      </c>
      <c r="G38" s="47">
        <v>4</v>
      </c>
      <c r="H38" s="68">
        <f t="shared" si="0"/>
        <v>250</v>
      </c>
      <c r="I38" s="115">
        <f t="shared" si="1"/>
        <v>4</v>
      </c>
    </row>
    <row r="39" spans="1:9" ht="30">
      <c r="A39" s="3">
        <v>74</v>
      </c>
      <c r="B39" s="15" t="s">
        <v>11</v>
      </c>
      <c r="C39" s="80" t="s">
        <v>123</v>
      </c>
      <c r="D39" s="35" t="s">
        <v>128</v>
      </c>
      <c r="E39" s="80">
        <v>21880637</v>
      </c>
      <c r="F39" s="47">
        <v>1</v>
      </c>
      <c r="G39" s="47">
        <v>4</v>
      </c>
      <c r="H39" s="68">
        <f t="shared" si="0"/>
        <v>250</v>
      </c>
      <c r="I39" s="115">
        <f t="shared" si="1"/>
        <v>4</v>
      </c>
    </row>
    <row r="40" spans="1:9">
      <c r="A40" s="3"/>
      <c r="B40" s="15" t="s">
        <v>11</v>
      </c>
      <c r="C40" s="80" t="s">
        <v>103</v>
      </c>
      <c r="D40" s="35" t="s">
        <v>129</v>
      </c>
      <c r="E40" s="80"/>
      <c r="F40" s="47"/>
      <c r="G40" s="47">
        <v>3</v>
      </c>
      <c r="H40" s="116"/>
      <c r="I40" s="115">
        <v>1.403</v>
      </c>
    </row>
    <row r="41" spans="1:9" ht="26.25">
      <c r="A41" s="3"/>
      <c r="B41" s="15" t="s">
        <v>130</v>
      </c>
      <c r="C41" s="80" t="s">
        <v>131</v>
      </c>
      <c r="D41" s="35" t="s">
        <v>129</v>
      </c>
      <c r="E41" s="80"/>
      <c r="F41" s="47"/>
      <c r="G41" s="47">
        <v>18</v>
      </c>
      <c r="H41" s="116"/>
      <c r="I41" s="115">
        <v>5.4619999999999997</v>
      </c>
    </row>
    <row r="42" spans="1:9">
      <c r="A42" s="3"/>
      <c r="B42" s="15" t="s">
        <v>132</v>
      </c>
      <c r="C42" s="80" t="s">
        <v>115</v>
      </c>
      <c r="D42" s="35" t="s">
        <v>129</v>
      </c>
      <c r="E42" s="80"/>
      <c r="F42" s="47"/>
      <c r="G42" s="47">
        <v>9</v>
      </c>
      <c r="H42" s="116"/>
      <c r="I42" s="115">
        <v>4.8289999999999997</v>
      </c>
    </row>
    <row r="43" spans="1:9">
      <c r="A43" s="3"/>
      <c r="B43" s="15" t="s">
        <v>133</v>
      </c>
      <c r="C43" s="80" t="s">
        <v>114</v>
      </c>
      <c r="D43" s="35" t="s">
        <v>129</v>
      </c>
      <c r="E43" s="80"/>
      <c r="F43" s="47"/>
      <c r="G43" s="47">
        <v>16</v>
      </c>
      <c r="H43" s="116"/>
      <c r="I43" s="115">
        <v>9.9009999999999998</v>
      </c>
    </row>
    <row r="44" spans="1:9">
      <c r="A44" s="3"/>
      <c r="B44" s="15" t="s">
        <v>132</v>
      </c>
      <c r="C44" s="80" t="s">
        <v>118</v>
      </c>
      <c r="D44" s="35" t="s">
        <v>129</v>
      </c>
      <c r="E44" s="80"/>
      <c r="F44" s="47"/>
      <c r="G44" s="47">
        <v>10</v>
      </c>
      <c r="H44" s="116"/>
      <c r="I44" s="115">
        <v>4.3369999999999997</v>
      </c>
    </row>
    <row r="45" spans="1:9" ht="25.5">
      <c r="A45" s="3"/>
      <c r="B45" s="15" t="s">
        <v>132</v>
      </c>
      <c r="C45" s="80" t="s">
        <v>135</v>
      </c>
      <c r="D45" s="35" t="s">
        <v>129</v>
      </c>
      <c r="E45" s="80"/>
      <c r="F45" s="47"/>
      <c r="G45" s="47">
        <v>14</v>
      </c>
      <c r="H45" s="116"/>
      <c r="I45" s="115">
        <v>4.6980000000000004</v>
      </c>
    </row>
    <row r="46" spans="1:9">
      <c r="A46" s="3"/>
      <c r="B46" s="15" t="s">
        <v>132</v>
      </c>
      <c r="C46" s="80" t="s">
        <v>136</v>
      </c>
      <c r="D46" s="35" t="s">
        <v>129</v>
      </c>
      <c r="E46" s="80"/>
      <c r="F46" s="47"/>
      <c r="G46" s="47">
        <v>1</v>
      </c>
      <c r="H46" s="116"/>
      <c r="I46" s="115">
        <v>0.438</v>
      </c>
    </row>
    <row r="47" spans="1:9" ht="26.25">
      <c r="A47" s="3"/>
      <c r="B47" s="15" t="s">
        <v>134</v>
      </c>
      <c r="C47" s="80" t="s">
        <v>120</v>
      </c>
      <c r="D47" s="35" t="s">
        <v>129</v>
      </c>
      <c r="E47" s="80"/>
      <c r="F47" s="47"/>
      <c r="G47" s="47">
        <v>3</v>
      </c>
      <c r="H47" s="68">
        <v>70</v>
      </c>
      <c r="I47" s="115">
        <v>0.46899999999999997</v>
      </c>
    </row>
    <row r="48" spans="1:9">
      <c r="A48" s="9"/>
      <c r="B48" s="10" t="s">
        <v>8</v>
      </c>
      <c r="C48" s="9"/>
      <c r="D48" s="9"/>
      <c r="E48" s="9"/>
      <c r="F48" s="50">
        <f>SUM(F3:F39)</f>
        <v>92.860000000000014</v>
      </c>
      <c r="G48" s="50">
        <f>SUM(G3:G47)</f>
        <v>522</v>
      </c>
      <c r="H48" s="50"/>
      <c r="I48" s="11">
        <f>SUM(I3:I39)</f>
        <v>371.44000000000005</v>
      </c>
    </row>
    <row r="49" spans="2:12">
      <c r="B49" s="49" t="s">
        <v>97</v>
      </c>
      <c r="G49" s="5">
        <f>SUM(G40:G47)</f>
        <v>74</v>
      </c>
      <c r="I49" s="5">
        <f t="shared" ref="H49:I49" si="2">SUM(I40:I47)</f>
        <v>31.536999999999999</v>
      </c>
      <c r="J49" s="5">
        <f>I49*50/G49</f>
        <v>21.308783783783781</v>
      </c>
      <c r="K49" s="5">
        <f>J49*0.7</f>
        <v>14.916148648648646</v>
      </c>
      <c r="L49" s="5">
        <f>0.831*K49</f>
        <v>12.395319527027024</v>
      </c>
    </row>
    <row r="50" spans="2:12">
      <c r="B50" s="8" t="s">
        <v>64</v>
      </c>
      <c r="L50" s="5">
        <f>7*0.831</f>
        <v>5.8170000000000002</v>
      </c>
    </row>
    <row r="51" spans="2:12">
      <c r="G51" s="5">
        <f>G48-G49</f>
        <v>448</v>
      </c>
      <c r="L51" s="5">
        <f>30*0.31</f>
        <v>9.3000000000000007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9"/>
  <sheetViews>
    <sheetView topLeftCell="A30" zoomScale="80" zoomScaleNormal="80" workbookViewId="0">
      <selection activeCell="E56" sqref="E56"/>
    </sheetView>
  </sheetViews>
  <sheetFormatPr defaultRowHeight="14.25"/>
  <cols>
    <col min="1" max="1" width="17.875" customWidth="1"/>
    <col min="2" max="2" width="16.125" customWidth="1"/>
    <col min="3" max="3" width="17.5" customWidth="1"/>
    <col min="4" max="5" width="13.375" customWidth="1"/>
    <col min="6" max="6" width="14" customWidth="1"/>
    <col min="7" max="7" width="14.375" customWidth="1"/>
  </cols>
  <sheetData>
    <row r="1" spans="1:9">
      <c r="A1" s="54"/>
      <c r="B1" s="55"/>
      <c r="C1" s="55"/>
      <c r="D1" s="55">
        <v>2010</v>
      </c>
      <c r="E1" s="55"/>
      <c r="F1" s="107">
        <v>2014</v>
      </c>
      <c r="G1" s="108"/>
    </row>
    <row r="2" spans="1:9" ht="38.25">
      <c r="A2" s="56" t="s">
        <v>18</v>
      </c>
      <c r="B2" s="56" t="s">
        <v>10</v>
      </c>
      <c r="C2" s="56" t="s">
        <v>13</v>
      </c>
      <c r="D2" s="56" t="s">
        <v>90</v>
      </c>
      <c r="E2" s="56" t="s">
        <v>91</v>
      </c>
      <c r="F2" s="56" t="s">
        <v>58</v>
      </c>
      <c r="G2" s="56" t="s">
        <v>59</v>
      </c>
    </row>
    <row r="3" spans="1:9">
      <c r="A3" s="57"/>
      <c r="B3" s="57" t="s">
        <v>16</v>
      </c>
      <c r="C3" s="56"/>
      <c r="D3" s="57" t="s">
        <v>12</v>
      </c>
      <c r="E3" s="57" t="s">
        <v>36</v>
      </c>
      <c r="F3" s="57" t="s">
        <v>12</v>
      </c>
      <c r="G3" s="57" t="s">
        <v>36</v>
      </c>
    </row>
    <row r="4" spans="1:9" s="1" customFormat="1" ht="15">
      <c r="A4" s="118" t="s">
        <v>88</v>
      </c>
      <c r="B4" s="118" t="s">
        <v>106</v>
      </c>
      <c r="C4" s="118" t="s">
        <v>20</v>
      </c>
      <c r="D4" s="119"/>
      <c r="E4" s="119"/>
      <c r="F4" s="124">
        <v>102923</v>
      </c>
      <c r="G4" s="58">
        <f>F4*0.831/1000</f>
        <v>85.529012999999992</v>
      </c>
    </row>
    <row r="5" spans="1:9" s="1" customFormat="1" ht="15">
      <c r="A5" s="118" t="s">
        <v>88</v>
      </c>
      <c r="B5" s="119" t="s">
        <v>114</v>
      </c>
      <c r="C5" s="118" t="s">
        <v>20</v>
      </c>
      <c r="D5" s="119"/>
      <c r="E5" s="119"/>
      <c r="F5" s="124">
        <v>14822</v>
      </c>
      <c r="G5" s="58">
        <f t="shared" ref="G5:G40" si="0">F5*0.831/1000</f>
        <v>12.317081999999999</v>
      </c>
    </row>
    <row r="6" spans="1:9" s="1" customFormat="1" ht="15">
      <c r="A6" s="118" t="s">
        <v>88</v>
      </c>
      <c r="B6" s="119" t="s">
        <v>131</v>
      </c>
      <c r="C6" s="118" t="s">
        <v>20</v>
      </c>
      <c r="D6" s="119"/>
      <c r="E6" s="119"/>
      <c r="F6" s="124">
        <v>35108</v>
      </c>
      <c r="G6" s="58">
        <f t="shared" si="0"/>
        <v>29.174748000000001</v>
      </c>
    </row>
    <row r="7" spans="1:9" s="1" customFormat="1" ht="26.25">
      <c r="A7" s="120" t="s">
        <v>89</v>
      </c>
      <c r="B7" s="119" t="s">
        <v>106</v>
      </c>
      <c r="C7" s="120" t="s">
        <v>19</v>
      </c>
      <c r="D7" s="119"/>
      <c r="E7" s="119"/>
      <c r="F7" s="124">
        <v>36134</v>
      </c>
      <c r="G7" s="58">
        <f t="shared" si="0"/>
        <v>30.027353999999999</v>
      </c>
    </row>
    <row r="8" spans="1:9" ht="26.25">
      <c r="A8" s="120" t="s">
        <v>89</v>
      </c>
      <c r="B8" s="119" t="s">
        <v>98</v>
      </c>
      <c r="C8" s="120" t="s">
        <v>19</v>
      </c>
      <c r="D8" s="121"/>
      <c r="E8" s="121"/>
      <c r="F8" s="125">
        <v>12019</v>
      </c>
      <c r="G8" s="58">
        <f t="shared" si="0"/>
        <v>9.9877889999999994</v>
      </c>
    </row>
    <row r="9" spans="1:9" ht="26.25">
      <c r="A9" s="120" t="s">
        <v>49</v>
      </c>
      <c r="B9" s="119" t="s">
        <v>115</v>
      </c>
      <c r="C9" s="120" t="s">
        <v>19</v>
      </c>
      <c r="D9" s="121"/>
      <c r="E9" s="121"/>
      <c r="F9" s="125">
        <v>12512</v>
      </c>
      <c r="G9" s="58">
        <f t="shared" si="0"/>
        <v>10.397472</v>
      </c>
      <c r="I9" s="2"/>
    </row>
    <row r="10" spans="1:9" ht="26.25">
      <c r="A10" s="120" t="s">
        <v>49</v>
      </c>
      <c r="B10" s="119" t="s">
        <v>181</v>
      </c>
      <c r="C10" s="120" t="s">
        <v>19</v>
      </c>
      <c r="D10" s="121"/>
      <c r="E10" s="121"/>
      <c r="F10" s="125">
        <v>7678</v>
      </c>
      <c r="G10" s="58">
        <f t="shared" si="0"/>
        <v>6.3804179999999997</v>
      </c>
    </row>
    <row r="11" spans="1:9" ht="26.25">
      <c r="A11" s="120" t="s">
        <v>182</v>
      </c>
      <c r="B11" s="119" t="s">
        <v>101</v>
      </c>
      <c r="C11" s="120" t="s">
        <v>19</v>
      </c>
      <c r="D11" s="121"/>
      <c r="E11" s="121"/>
      <c r="F11" s="125">
        <v>2377</v>
      </c>
      <c r="G11" s="58">
        <f t="shared" si="0"/>
        <v>1.9752869999999998</v>
      </c>
      <c r="I11" s="2"/>
    </row>
    <row r="12" spans="1:9" ht="26.25">
      <c r="A12" s="120" t="s">
        <v>89</v>
      </c>
      <c r="B12" s="119" t="s">
        <v>109</v>
      </c>
      <c r="C12" s="120" t="s">
        <v>19</v>
      </c>
      <c r="D12" s="121"/>
      <c r="E12" s="121"/>
      <c r="F12" s="125">
        <v>1344</v>
      </c>
      <c r="G12" s="58">
        <f t="shared" si="0"/>
        <v>1.1168640000000001</v>
      </c>
    </row>
    <row r="13" spans="1:9" ht="26.25">
      <c r="A13" s="120" t="s">
        <v>89</v>
      </c>
      <c r="B13" s="119" t="s">
        <v>131</v>
      </c>
      <c r="C13" s="120" t="s">
        <v>19</v>
      </c>
      <c r="D13" s="121"/>
      <c r="E13" s="121"/>
      <c r="F13" s="125">
        <v>3202</v>
      </c>
      <c r="G13" s="58">
        <f t="shared" si="0"/>
        <v>2.6608620000000003</v>
      </c>
    </row>
    <row r="14" spans="1:9" ht="26.25">
      <c r="A14" s="120" t="s">
        <v>182</v>
      </c>
      <c r="B14" s="119" t="s">
        <v>183</v>
      </c>
      <c r="C14" s="120" t="s">
        <v>19</v>
      </c>
      <c r="D14" s="121"/>
      <c r="E14" s="121"/>
      <c r="F14" s="125">
        <v>984</v>
      </c>
      <c r="G14" s="58">
        <f t="shared" si="0"/>
        <v>0.81770399999999999</v>
      </c>
    </row>
    <row r="15" spans="1:9" ht="26.25">
      <c r="A15" s="120" t="s">
        <v>89</v>
      </c>
      <c r="B15" s="119" t="s">
        <v>184</v>
      </c>
      <c r="C15" s="120" t="s">
        <v>19</v>
      </c>
      <c r="D15" s="121"/>
      <c r="E15" s="121"/>
      <c r="F15" s="125">
        <v>2282</v>
      </c>
      <c r="G15" s="58">
        <f t="shared" si="0"/>
        <v>1.896342</v>
      </c>
    </row>
    <row r="16" spans="1:9" ht="26.25">
      <c r="A16" s="120" t="s">
        <v>182</v>
      </c>
      <c r="B16" s="119" t="s">
        <v>117</v>
      </c>
      <c r="C16" s="120" t="s">
        <v>19</v>
      </c>
      <c r="D16" s="121"/>
      <c r="E16" s="121"/>
      <c r="F16" s="125">
        <v>4656</v>
      </c>
      <c r="G16" s="58">
        <f t="shared" si="0"/>
        <v>3.8691360000000001</v>
      </c>
    </row>
    <row r="17" spans="1:7" ht="26.25">
      <c r="A17" s="120" t="s">
        <v>185</v>
      </c>
      <c r="B17" s="119" t="s">
        <v>107</v>
      </c>
      <c r="C17" s="120" t="s">
        <v>19</v>
      </c>
      <c r="D17" s="121"/>
      <c r="E17" s="121"/>
      <c r="F17" s="125">
        <v>5028</v>
      </c>
      <c r="G17" s="58">
        <f t="shared" si="0"/>
        <v>4.1782680000000001</v>
      </c>
    </row>
    <row r="18" spans="1:7" ht="26.25">
      <c r="A18" s="120" t="s">
        <v>182</v>
      </c>
      <c r="B18" s="119" t="s">
        <v>103</v>
      </c>
      <c r="C18" s="120" t="s">
        <v>19</v>
      </c>
      <c r="D18" s="121"/>
      <c r="E18" s="121"/>
      <c r="F18" s="125">
        <v>3560</v>
      </c>
      <c r="G18" s="58">
        <f t="shared" si="0"/>
        <v>2.9583599999999999</v>
      </c>
    </row>
    <row r="19" spans="1:7" ht="26.25">
      <c r="A19" s="120" t="s">
        <v>89</v>
      </c>
      <c r="B19" s="119" t="s">
        <v>119</v>
      </c>
      <c r="C19" s="120" t="s">
        <v>19</v>
      </c>
      <c r="D19" s="121"/>
      <c r="E19" s="121"/>
      <c r="F19" s="125">
        <v>2691</v>
      </c>
      <c r="G19" s="58">
        <f t="shared" si="0"/>
        <v>2.236221</v>
      </c>
    </row>
    <row r="20" spans="1:7" ht="26.25">
      <c r="A20" s="120" t="s">
        <v>182</v>
      </c>
      <c r="B20" s="119" t="s">
        <v>151</v>
      </c>
      <c r="C20" s="120" t="s">
        <v>19</v>
      </c>
      <c r="D20" s="121"/>
      <c r="E20" s="121"/>
      <c r="F20" s="125">
        <v>9446</v>
      </c>
      <c r="G20" s="58">
        <f t="shared" si="0"/>
        <v>7.8496259999999989</v>
      </c>
    </row>
    <row r="21" spans="1:7" ht="26.25">
      <c r="A21" s="120" t="s">
        <v>49</v>
      </c>
      <c r="B21" s="119" t="s">
        <v>120</v>
      </c>
      <c r="C21" s="120" t="s">
        <v>19</v>
      </c>
      <c r="D21" s="121"/>
      <c r="E21" s="121"/>
      <c r="F21" s="125">
        <v>14003</v>
      </c>
      <c r="G21" s="58">
        <f t="shared" si="0"/>
        <v>11.636492999999998</v>
      </c>
    </row>
    <row r="22" spans="1:7" ht="26.25">
      <c r="A22" s="120" t="s">
        <v>49</v>
      </c>
      <c r="B22" s="119" t="s">
        <v>104</v>
      </c>
      <c r="C22" s="120" t="s">
        <v>19</v>
      </c>
      <c r="D22" s="121"/>
      <c r="E22" s="121"/>
      <c r="F22" s="125">
        <v>15265</v>
      </c>
      <c r="G22" s="58">
        <f t="shared" si="0"/>
        <v>12.685214999999999</v>
      </c>
    </row>
    <row r="23" spans="1:7" ht="26.25">
      <c r="A23" s="120" t="s">
        <v>44</v>
      </c>
      <c r="B23" s="119" t="s">
        <v>101</v>
      </c>
      <c r="C23" s="120" t="s">
        <v>37</v>
      </c>
      <c r="D23" s="121"/>
      <c r="E23" s="121"/>
      <c r="F23" s="125">
        <v>3982</v>
      </c>
      <c r="G23" s="58">
        <f t="shared" si="0"/>
        <v>3.3090419999999998</v>
      </c>
    </row>
    <row r="24" spans="1:7" ht="26.25">
      <c r="A24" s="120" t="s">
        <v>44</v>
      </c>
      <c r="B24" s="119" t="s">
        <v>106</v>
      </c>
      <c r="C24" s="120" t="s">
        <v>37</v>
      </c>
      <c r="D24" s="121"/>
      <c r="E24" s="122"/>
      <c r="F24" s="125">
        <v>8597</v>
      </c>
      <c r="G24" s="58">
        <f t="shared" si="0"/>
        <v>7.144107</v>
      </c>
    </row>
    <row r="25" spans="1:7" ht="13.5" customHeight="1">
      <c r="A25" s="120" t="s">
        <v>44</v>
      </c>
      <c r="B25" s="119" t="s">
        <v>115</v>
      </c>
      <c r="C25" s="120" t="s">
        <v>37</v>
      </c>
      <c r="D25" s="121"/>
      <c r="E25" s="122"/>
      <c r="F25" s="125">
        <v>8042</v>
      </c>
      <c r="G25" s="58">
        <f t="shared" si="0"/>
        <v>6.6829020000000003</v>
      </c>
    </row>
    <row r="26" spans="1:7" ht="26.25">
      <c r="A26" s="120" t="s">
        <v>44</v>
      </c>
      <c r="B26" s="119" t="s">
        <v>186</v>
      </c>
      <c r="C26" s="120" t="s">
        <v>37</v>
      </c>
      <c r="D26" s="121"/>
      <c r="E26" s="122"/>
      <c r="F26" s="125">
        <v>2936</v>
      </c>
      <c r="G26" s="58">
        <f t="shared" si="0"/>
        <v>2.439816</v>
      </c>
    </row>
    <row r="27" spans="1:7" ht="26.25">
      <c r="A27" s="120" t="s">
        <v>44</v>
      </c>
      <c r="B27" s="119" t="s">
        <v>181</v>
      </c>
      <c r="C27" s="120" t="s">
        <v>37</v>
      </c>
      <c r="D27" s="121"/>
      <c r="E27" s="122"/>
      <c r="F27" s="125">
        <v>350</v>
      </c>
      <c r="G27" s="58">
        <f t="shared" si="0"/>
        <v>0.29084999999999994</v>
      </c>
    </row>
    <row r="28" spans="1:7" ht="26.25">
      <c r="A28" s="120" t="s">
        <v>44</v>
      </c>
      <c r="B28" s="119" t="s">
        <v>131</v>
      </c>
      <c r="C28" s="120" t="s">
        <v>37</v>
      </c>
      <c r="D28" s="121"/>
      <c r="E28" s="122"/>
      <c r="F28" s="125">
        <v>3811</v>
      </c>
      <c r="G28" s="58">
        <f t="shared" si="0"/>
        <v>3.166941</v>
      </c>
    </row>
    <row r="29" spans="1:7" ht="26.25">
      <c r="A29" s="120" t="s">
        <v>44</v>
      </c>
      <c r="B29" s="119" t="s">
        <v>107</v>
      </c>
      <c r="C29" s="120" t="s">
        <v>37</v>
      </c>
      <c r="D29" s="121"/>
      <c r="E29" s="122"/>
      <c r="F29" s="125">
        <v>4943</v>
      </c>
      <c r="G29" s="58">
        <f t="shared" si="0"/>
        <v>4.1076329999999999</v>
      </c>
    </row>
    <row r="30" spans="1:7" ht="26.25">
      <c r="A30" s="120" t="s">
        <v>44</v>
      </c>
      <c r="B30" s="119" t="s">
        <v>99</v>
      </c>
      <c r="C30" s="120" t="s">
        <v>37</v>
      </c>
      <c r="D30" s="121"/>
      <c r="E30" s="122"/>
      <c r="F30" s="125">
        <v>2537</v>
      </c>
      <c r="G30" s="58">
        <f t="shared" si="0"/>
        <v>2.108247</v>
      </c>
    </row>
    <row r="31" spans="1:7" ht="26.25">
      <c r="A31" s="120" t="s">
        <v>44</v>
      </c>
      <c r="B31" s="119" t="s">
        <v>103</v>
      </c>
      <c r="C31" s="120" t="s">
        <v>37</v>
      </c>
      <c r="D31" s="121"/>
      <c r="E31" s="122"/>
      <c r="F31" s="125">
        <v>4496</v>
      </c>
      <c r="G31" s="58">
        <f t="shared" si="0"/>
        <v>3.7361759999999999</v>
      </c>
    </row>
    <row r="32" spans="1:7" ht="26.25">
      <c r="A32" s="120" t="s">
        <v>44</v>
      </c>
      <c r="B32" s="119" t="s">
        <v>123</v>
      </c>
      <c r="C32" s="120" t="s">
        <v>37</v>
      </c>
      <c r="D32" s="121"/>
      <c r="E32" s="122"/>
      <c r="F32" s="125">
        <v>524</v>
      </c>
      <c r="G32" s="58">
        <f t="shared" si="0"/>
        <v>0.43544399999999994</v>
      </c>
    </row>
    <row r="33" spans="1:8" ht="26.25">
      <c r="A33" s="120" t="s">
        <v>44</v>
      </c>
      <c r="B33" s="119" t="s">
        <v>104</v>
      </c>
      <c r="C33" s="120" t="s">
        <v>37</v>
      </c>
      <c r="D33" s="121"/>
      <c r="E33" s="122"/>
      <c r="F33" s="125">
        <v>42440</v>
      </c>
      <c r="G33" s="58">
        <f t="shared" si="0"/>
        <v>35.26764</v>
      </c>
    </row>
    <row r="34" spans="1:8" ht="26.25">
      <c r="A34" s="120" t="s">
        <v>44</v>
      </c>
      <c r="B34" s="119" t="s">
        <v>151</v>
      </c>
      <c r="C34" s="120" t="s">
        <v>37</v>
      </c>
      <c r="D34" s="121"/>
      <c r="E34" s="122"/>
      <c r="F34" s="125">
        <v>3103</v>
      </c>
      <c r="G34" s="58">
        <f t="shared" si="0"/>
        <v>2.5785929999999997</v>
      </c>
    </row>
    <row r="35" spans="1:8" ht="26.25">
      <c r="A35" s="120" t="s">
        <v>44</v>
      </c>
      <c r="B35" s="119" t="s">
        <v>98</v>
      </c>
      <c r="C35" s="120" t="s">
        <v>37</v>
      </c>
      <c r="D35" s="121"/>
      <c r="E35" s="122"/>
      <c r="F35" s="125">
        <v>8402</v>
      </c>
      <c r="G35" s="58">
        <f t="shared" si="0"/>
        <v>6.982062</v>
      </c>
    </row>
    <row r="36" spans="1:8" ht="26.25">
      <c r="A36" s="120" t="s">
        <v>44</v>
      </c>
      <c r="B36" s="119" t="s">
        <v>112</v>
      </c>
      <c r="C36" s="120" t="s">
        <v>37</v>
      </c>
      <c r="D36" s="121"/>
      <c r="E36" s="122"/>
      <c r="F36" s="125">
        <v>3108</v>
      </c>
      <c r="G36" s="58">
        <f t="shared" si="0"/>
        <v>2.582748</v>
      </c>
    </row>
    <row r="37" spans="1:8" ht="26.25">
      <c r="A37" s="120" t="s">
        <v>44</v>
      </c>
      <c r="B37" s="119" t="s">
        <v>122</v>
      </c>
      <c r="C37" s="120" t="s">
        <v>37</v>
      </c>
      <c r="D37" s="121"/>
      <c r="E37" s="122"/>
      <c r="F37" s="125">
        <v>1846</v>
      </c>
      <c r="G37" s="58">
        <f t="shared" si="0"/>
        <v>1.5340259999999999</v>
      </c>
    </row>
    <row r="38" spans="1:8" ht="26.25">
      <c r="A38" s="120" t="s">
        <v>44</v>
      </c>
      <c r="B38" s="119" t="s">
        <v>121</v>
      </c>
      <c r="C38" s="120" t="s">
        <v>37</v>
      </c>
      <c r="D38" s="121"/>
      <c r="E38" s="122"/>
      <c r="F38" s="125">
        <v>1497</v>
      </c>
      <c r="G38" s="58">
        <f t="shared" si="0"/>
        <v>1.2440069999999999</v>
      </c>
    </row>
    <row r="39" spans="1:8" ht="26.25">
      <c r="A39" s="120" t="s">
        <v>44</v>
      </c>
      <c r="B39" s="119" t="s">
        <v>118</v>
      </c>
      <c r="C39" s="120" t="s">
        <v>37</v>
      </c>
      <c r="D39" s="121"/>
      <c r="E39" s="122"/>
      <c r="F39" s="125">
        <v>1740</v>
      </c>
      <c r="G39" s="58">
        <f t="shared" si="0"/>
        <v>1.4459399999999998</v>
      </c>
    </row>
    <row r="40" spans="1:8" ht="26.25">
      <c r="A40" s="120" t="s">
        <v>44</v>
      </c>
      <c r="B40" s="119" t="s">
        <v>119</v>
      </c>
      <c r="C40" s="120" t="s">
        <v>37</v>
      </c>
      <c r="D40" s="121"/>
      <c r="E40" s="122"/>
      <c r="F40" s="125">
        <v>3354</v>
      </c>
      <c r="G40" s="58">
        <f t="shared" si="0"/>
        <v>2.7871739999999998</v>
      </c>
    </row>
    <row r="41" spans="1:8" ht="15">
      <c r="A41" s="120"/>
      <c r="B41" s="119"/>
      <c r="C41" s="120"/>
      <c r="D41" s="121"/>
      <c r="E41" s="121"/>
      <c r="F41" s="59">
        <f>SUM(F4:F40)</f>
        <v>391742</v>
      </c>
      <c r="G41" s="123">
        <f>SUM(G4:G40)</f>
        <v>325.53760199999999</v>
      </c>
      <c r="H41" s="2"/>
    </row>
    <row r="42" spans="1:8">
      <c r="A42" s="60" t="s">
        <v>97</v>
      </c>
      <c r="B42" s="53"/>
      <c r="C42" s="53"/>
      <c r="D42" s="53"/>
      <c r="E42" s="53"/>
      <c r="F42" s="53"/>
      <c r="G42" s="53"/>
    </row>
    <row r="43" spans="1:8">
      <c r="A43" s="61" t="s">
        <v>65</v>
      </c>
      <c r="B43" s="53"/>
      <c r="C43" s="53"/>
      <c r="D43" s="53"/>
      <c r="E43" s="53"/>
      <c r="F43" s="53"/>
      <c r="G43" s="53"/>
    </row>
    <row r="47" spans="1:8">
      <c r="A47" t="s">
        <v>188</v>
      </c>
      <c r="B47">
        <f>F4+F5+F6</f>
        <v>152853</v>
      </c>
    </row>
    <row r="48" spans="1:8">
      <c r="A48" t="s">
        <v>189</v>
      </c>
      <c r="B48">
        <f>SUM(F7:F22)</f>
        <v>133181</v>
      </c>
    </row>
    <row r="49" spans="1:2">
      <c r="A49" t="s">
        <v>190</v>
      </c>
      <c r="B49">
        <f>SUM(F23:F40)</f>
        <v>105708</v>
      </c>
    </row>
  </sheetData>
  <mergeCells count="1">
    <mergeCell ref="F1:G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G17" sqref="G17"/>
    </sheetView>
  </sheetViews>
  <sheetFormatPr defaultRowHeight="14.25"/>
  <sheetData>
    <row r="1" spans="1:9">
      <c r="A1" s="113">
        <v>2010</v>
      </c>
      <c r="B1" s="113"/>
      <c r="C1" s="113"/>
      <c r="D1" s="113"/>
      <c r="E1" s="113"/>
      <c r="F1" s="113"/>
      <c r="G1" s="113"/>
      <c r="H1" s="113"/>
      <c r="I1" s="113"/>
    </row>
    <row r="2" spans="1:9" ht="76.5">
      <c r="A2" s="14" t="s">
        <v>161</v>
      </c>
      <c r="B2" s="14" t="s">
        <v>166</v>
      </c>
      <c r="C2" s="14" t="s">
        <v>162</v>
      </c>
      <c r="D2" s="114" t="s">
        <v>2</v>
      </c>
      <c r="E2" s="114"/>
      <c r="F2" s="114"/>
      <c r="G2" s="114" t="s">
        <v>167</v>
      </c>
      <c r="H2" s="114"/>
      <c r="I2" s="114"/>
    </row>
    <row r="3" spans="1:9">
      <c r="A3" s="14"/>
      <c r="B3" s="14" t="s">
        <v>6</v>
      </c>
      <c r="C3" s="14" t="s">
        <v>6</v>
      </c>
      <c r="D3" s="114"/>
      <c r="E3" s="114"/>
      <c r="F3" s="114"/>
      <c r="G3" s="114" t="s">
        <v>6</v>
      </c>
      <c r="H3" s="114"/>
      <c r="I3" s="114"/>
    </row>
    <row r="4" spans="1:9" ht="38.25">
      <c r="A4" s="82" t="s">
        <v>164</v>
      </c>
      <c r="B4" s="83">
        <v>397.76</v>
      </c>
      <c r="C4" s="84">
        <f>B4</f>
        <v>397.76</v>
      </c>
      <c r="D4" s="109"/>
      <c r="E4" s="109"/>
      <c r="F4" s="109"/>
      <c r="G4" s="110">
        <f>C4*0.047+C4*0.057*21</f>
        <v>494.81344000000001</v>
      </c>
      <c r="H4" s="110"/>
      <c r="I4" s="110"/>
    </row>
    <row r="5" spans="1:9" ht="25.5">
      <c r="A5" s="82" t="s">
        <v>165</v>
      </c>
      <c r="B5" s="83"/>
      <c r="C5" s="84"/>
      <c r="D5" s="109"/>
      <c r="E5" s="109"/>
      <c r="F5" s="109"/>
      <c r="G5" s="110">
        <f>C5*0.047+C5*0.057*21</f>
        <v>0</v>
      </c>
      <c r="H5" s="110"/>
      <c r="I5" s="110"/>
    </row>
    <row r="6" spans="1:9">
      <c r="A6" s="12" t="s">
        <v>17</v>
      </c>
      <c r="B6" s="12">
        <f>B4+B5</f>
        <v>397.76</v>
      </c>
      <c r="C6" s="12">
        <f>C4+C5</f>
        <v>397.76</v>
      </c>
      <c r="D6" s="111"/>
      <c r="E6" s="111"/>
      <c r="F6" s="111"/>
      <c r="G6" s="112">
        <f>G5+G4</f>
        <v>494.81344000000001</v>
      </c>
      <c r="H6" s="112"/>
      <c r="I6" s="112"/>
    </row>
    <row r="7" spans="1:9">
      <c r="A7" s="85"/>
      <c r="B7" s="85"/>
      <c r="C7" s="85"/>
      <c r="D7" s="85"/>
      <c r="E7" s="85"/>
      <c r="F7" s="85"/>
      <c r="G7" s="85"/>
      <c r="H7" s="85"/>
      <c r="I7" s="85"/>
    </row>
    <row r="8" spans="1:9">
      <c r="A8" s="113">
        <v>2014</v>
      </c>
      <c r="B8" s="113"/>
      <c r="C8" s="113"/>
      <c r="D8" s="113"/>
      <c r="E8" s="113"/>
      <c r="F8" s="113"/>
      <c r="G8" s="113"/>
      <c r="H8" s="113"/>
      <c r="I8" s="113"/>
    </row>
    <row r="9" spans="1:9" ht="76.5">
      <c r="A9" s="14" t="s">
        <v>161</v>
      </c>
      <c r="B9" s="14" t="s">
        <v>163</v>
      </c>
      <c r="C9" s="14" t="s">
        <v>162</v>
      </c>
      <c r="D9" s="114" t="s">
        <v>2</v>
      </c>
      <c r="E9" s="114"/>
      <c r="F9" s="114"/>
      <c r="G9" s="114" t="s">
        <v>167</v>
      </c>
      <c r="H9" s="114"/>
      <c r="I9" s="114"/>
    </row>
    <row r="10" spans="1:9" ht="25.5">
      <c r="A10" s="14"/>
      <c r="B10" s="14" t="s">
        <v>6</v>
      </c>
      <c r="C10" s="14" t="s">
        <v>168</v>
      </c>
      <c r="D10" s="114"/>
      <c r="E10" s="114"/>
      <c r="F10" s="114"/>
      <c r="G10" s="114" t="s">
        <v>6</v>
      </c>
      <c r="H10" s="114"/>
      <c r="I10" s="114"/>
    </row>
    <row r="11" spans="1:9" ht="38.25">
      <c r="A11" s="82" t="s">
        <v>164</v>
      </c>
      <c r="B11" s="86">
        <v>618.70000000000005</v>
      </c>
      <c r="C11" s="86">
        <v>121.3</v>
      </c>
      <c r="D11" s="109"/>
      <c r="E11" s="109"/>
      <c r="F11" s="109"/>
      <c r="G11" s="110">
        <f>C11*0.047+C11*0.057*21</f>
        <v>150.8972</v>
      </c>
      <c r="H11" s="110"/>
      <c r="I11" s="110"/>
    </row>
    <row r="12" spans="1:9" ht="25.5">
      <c r="A12" s="82" t="s">
        <v>165</v>
      </c>
      <c r="B12" s="86">
        <v>187.4</v>
      </c>
      <c r="C12" s="87"/>
      <c r="D12" s="109"/>
      <c r="E12" s="109"/>
      <c r="F12" s="109"/>
      <c r="G12" s="110">
        <f>C12*0.047+C12*0.057*21</f>
        <v>0</v>
      </c>
      <c r="H12" s="110"/>
      <c r="I12" s="110"/>
    </row>
    <row r="13" spans="1:9">
      <c r="A13" s="12" t="s">
        <v>17</v>
      </c>
      <c r="B13" s="12">
        <f>B11+B12</f>
        <v>806.1</v>
      </c>
      <c r="C13" s="12">
        <f>C11+C12</f>
        <v>121.3</v>
      </c>
      <c r="D13" s="111"/>
      <c r="E13" s="111"/>
      <c r="F13" s="111"/>
      <c r="G13" s="112">
        <f>G12+G11</f>
        <v>150.8972</v>
      </c>
      <c r="H13" s="112"/>
      <c r="I13" s="112"/>
    </row>
    <row r="14" spans="1:9">
      <c r="A14" s="53"/>
      <c r="B14" s="53"/>
      <c r="C14" s="53"/>
      <c r="D14" s="53"/>
      <c r="E14" s="53"/>
      <c r="F14" s="53"/>
      <c r="G14" s="53"/>
      <c r="H14" s="53"/>
      <c r="I14" s="53"/>
    </row>
    <row r="15" spans="1:9">
      <c r="A15" s="60" t="s">
        <v>97</v>
      </c>
      <c r="B15" s="53"/>
      <c r="C15" s="53"/>
      <c r="D15" s="53"/>
      <c r="E15" s="53"/>
      <c r="F15" s="53"/>
      <c r="G15" s="53"/>
      <c r="H15" s="53"/>
      <c r="I15" s="53"/>
    </row>
    <row r="16" spans="1:9" ht="63.75">
      <c r="A16" s="88" t="s">
        <v>65</v>
      </c>
      <c r="B16" s="53"/>
      <c r="C16" s="53"/>
      <c r="D16" s="53"/>
      <c r="E16" s="53"/>
      <c r="F16" s="53"/>
      <c r="G16" s="53"/>
      <c r="H16" s="53"/>
      <c r="I16" s="53"/>
    </row>
  </sheetData>
  <mergeCells count="22">
    <mergeCell ref="A1:I1"/>
    <mergeCell ref="D2:F2"/>
    <mergeCell ref="G2:I2"/>
    <mergeCell ref="D3:F3"/>
    <mergeCell ref="G3:I3"/>
    <mergeCell ref="D4:F4"/>
    <mergeCell ref="G4:I4"/>
    <mergeCell ref="D5:F5"/>
    <mergeCell ref="G5:I5"/>
    <mergeCell ref="D6:F6"/>
    <mergeCell ref="G6:I6"/>
    <mergeCell ref="A8:I8"/>
    <mergeCell ref="D9:F9"/>
    <mergeCell ref="G9:I9"/>
    <mergeCell ref="D10:F10"/>
    <mergeCell ref="G10:I10"/>
    <mergeCell ref="D11:F11"/>
    <mergeCell ref="G11:I11"/>
    <mergeCell ref="D12:F12"/>
    <mergeCell ref="G12:I12"/>
    <mergeCell ref="D13:F13"/>
    <mergeCell ref="G1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budynki</vt:lpstr>
      <vt:lpstr>pojazdy</vt:lpstr>
      <vt:lpstr>oświetlenie</vt:lpstr>
      <vt:lpstr>wod-kan</vt:lpstr>
      <vt:lpstr>odpady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hp</cp:lastModifiedBy>
  <dcterms:created xsi:type="dcterms:W3CDTF">2015-07-16T08:11:46Z</dcterms:created>
  <dcterms:modified xsi:type="dcterms:W3CDTF">2015-12-18T10:11:05Z</dcterms:modified>
</cp:coreProperties>
</file>